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COMPUTO Y PRESUPUESTO" sheetId="1" r:id="rId1"/>
    <sheet name="CRONOGRAMA" sheetId="2" r:id="rId2"/>
    <sheet name="RESUMEN Y GRAFICO" sheetId="5" r:id="rId3"/>
    <sheet name="Hoja1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M31" i="2" l="1"/>
  <c r="M27" i="2"/>
  <c r="M26" i="2"/>
  <c r="M8" i="2"/>
  <c r="M7" i="2"/>
  <c r="M6" i="2"/>
  <c r="N47" i="6" l="1"/>
  <c r="J47" i="6"/>
  <c r="F47" i="6"/>
  <c r="N46" i="6"/>
  <c r="J46" i="6"/>
  <c r="F46" i="6"/>
  <c r="K45" i="6"/>
  <c r="J44" i="6"/>
  <c r="F44" i="6"/>
  <c r="N43" i="6"/>
  <c r="J43" i="6"/>
  <c r="F43" i="6"/>
  <c r="N42" i="6"/>
  <c r="J42" i="6"/>
  <c r="F42" i="6"/>
  <c r="N41" i="6"/>
  <c r="J41" i="6"/>
  <c r="F41" i="6"/>
  <c r="N40" i="6"/>
  <c r="J40" i="6"/>
  <c r="F40" i="6"/>
  <c r="N39" i="6"/>
  <c r="J39" i="6"/>
  <c r="F39" i="6"/>
  <c r="N38" i="6"/>
  <c r="J38" i="6"/>
  <c r="F38" i="6"/>
  <c r="N37" i="6"/>
  <c r="J37" i="6"/>
  <c r="F37" i="6"/>
  <c r="G36" i="6" s="1"/>
  <c r="N35" i="6"/>
  <c r="J35" i="6"/>
  <c r="F35" i="6"/>
  <c r="N34" i="6"/>
  <c r="J34" i="6"/>
  <c r="K30" i="6" s="1"/>
  <c r="F34" i="6"/>
  <c r="N33" i="6"/>
  <c r="J33" i="6"/>
  <c r="F33" i="6"/>
  <c r="N32" i="6"/>
  <c r="J32" i="6"/>
  <c r="F32" i="6"/>
  <c r="N31" i="6"/>
  <c r="O30" i="6" s="1"/>
  <c r="J31" i="6"/>
  <c r="F31" i="6"/>
  <c r="N29" i="6"/>
  <c r="O28" i="6" s="1"/>
  <c r="J29" i="6"/>
  <c r="K28" i="6" s="1"/>
  <c r="F29" i="6"/>
  <c r="G28" i="6" s="1"/>
  <c r="N27" i="6"/>
  <c r="O22" i="6" s="1"/>
  <c r="J27" i="6"/>
  <c r="F27" i="6"/>
  <c r="N26" i="6"/>
  <c r="J26" i="6"/>
  <c r="F26" i="6"/>
  <c r="N25" i="6"/>
  <c r="J25" i="6"/>
  <c r="F25" i="6"/>
  <c r="N24" i="6"/>
  <c r="J24" i="6"/>
  <c r="F24" i="6"/>
  <c r="N23" i="6"/>
  <c r="J23" i="6"/>
  <c r="K22" i="6" s="1"/>
  <c r="F23" i="6"/>
  <c r="N21" i="6"/>
  <c r="J21" i="6"/>
  <c r="F21" i="6"/>
  <c r="N20" i="6"/>
  <c r="J20" i="6"/>
  <c r="F20" i="6"/>
  <c r="N19" i="6"/>
  <c r="J19" i="6"/>
  <c r="F19" i="6"/>
  <c r="N18" i="6"/>
  <c r="J18" i="6"/>
  <c r="F18" i="6"/>
  <c r="N17" i="6"/>
  <c r="J17" i="6"/>
  <c r="F17" i="6"/>
  <c r="N16" i="6"/>
  <c r="J16" i="6"/>
  <c r="F16" i="6"/>
  <c r="N15" i="6"/>
  <c r="J15" i="6"/>
  <c r="F15" i="6"/>
  <c r="N14" i="6"/>
  <c r="J14" i="6"/>
  <c r="F14" i="6"/>
  <c r="G13" i="6" s="1"/>
  <c r="N12" i="6"/>
  <c r="J12" i="6"/>
  <c r="F12" i="6"/>
  <c r="N11" i="6"/>
  <c r="J11" i="6"/>
  <c r="F11" i="6"/>
  <c r="N10" i="6"/>
  <c r="J10" i="6"/>
  <c r="F10" i="6"/>
  <c r="N9" i="6"/>
  <c r="J9" i="6"/>
  <c r="F9" i="6"/>
  <c r="N8" i="6"/>
  <c r="J8" i="6"/>
  <c r="K7" i="6" s="1"/>
  <c r="F8" i="6"/>
  <c r="G7" i="6" s="1"/>
  <c r="O7" i="6"/>
  <c r="N6" i="6"/>
  <c r="J6" i="6"/>
  <c r="K4" i="6" s="1"/>
  <c r="F6" i="6"/>
  <c r="F5" i="6"/>
  <c r="O4" i="6"/>
  <c r="O13" i="6" l="1"/>
  <c r="O45" i="6"/>
  <c r="O48" i="6" s="1"/>
  <c r="K36" i="6"/>
  <c r="K48" i="6" s="1"/>
  <c r="K13" i="6"/>
  <c r="G22" i="6"/>
  <c r="G4" i="6"/>
  <c r="G45" i="6"/>
  <c r="G30" i="6"/>
  <c r="G48" i="6"/>
  <c r="C11" i="5"/>
  <c r="C10" i="5"/>
  <c r="C9" i="5"/>
  <c r="C8" i="5"/>
  <c r="N50" i="6" l="1"/>
  <c r="AB9" i="2"/>
  <c r="AB15" i="2"/>
  <c r="AB20" i="2"/>
  <c r="X9" i="2"/>
  <c r="X15" i="2"/>
  <c r="X20" i="2"/>
  <c r="T9" i="2"/>
  <c r="T15" i="2"/>
  <c r="T20" i="2"/>
  <c r="P9" i="2"/>
  <c r="P15" i="2"/>
  <c r="P20" i="2"/>
  <c r="Q6" i="2"/>
  <c r="U6" i="2" s="1"/>
  <c r="Y6" i="2" s="1"/>
  <c r="AC6" i="2" s="1"/>
  <c r="Q7" i="2"/>
  <c r="U7" i="2" s="1"/>
  <c r="Y7" i="2" s="1"/>
  <c r="AC7" i="2" s="1"/>
  <c r="Q8" i="2"/>
  <c r="U8" i="2" s="1"/>
  <c r="Y8" i="2" s="1"/>
  <c r="AC8" i="2" s="1"/>
  <c r="Q10" i="2"/>
  <c r="U10" i="2" s="1"/>
  <c r="Y10" i="2" s="1"/>
  <c r="AC10" i="2" s="1"/>
  <c r="Q11" i="2"/>
  <c r="U11" i="2" s="1"/>
  <c r="Y11" i="2" s="1"/>
  <c r="AC11" i="2" s="1"/>
  <c r="Q12" i="2"/>
  <c r="U12" i="2" s="1"/>
  <c r="Y12" i="2" s="1"/>
  <c r="AC12" i="2" s="1"/>
  <c r="Q13" i="2"/>
  <c r="U13" i="2" s="1"/>
  <c r="Y13" i="2" s="1"/>
  <c r="AC13" i="2" s="1"/>
  <c r="Q14" i="2"/>
  <c r="U14" i="2" s="1"/>
  <c r="Y14" i="2" s="1"/>
  <c r="AC14" i="2" s="1"/>
  <c r="Q16" i="2"/>
  <c r="U16" i="2" s="1"/>
  <c r="Y16" i="2" s="1"/>
  <c r="AC16" i="2" s="1"/>
  <c r="Q17" i="2"/>
  <c r="U17" i="2" s="1"/>
  <c r="Y17" i="2" s="1"/>
  <c r="AC17" i="2" s="1"/>
  <c r="Q18" i="2"/>
  <c r="U18" i="2" s="1"/>
  <c r="Y18" i="2" s="1"/>
  <c r="AC18" i="2" s="1"/>
  <c r="Q19" i="2"/>
  <c r="U19" i="2" s="1"/>
  <c r="Y19" i="2" s="1"/>
  <c r="AC19" i="2" s="1"/>
  <c r="Q21" i="2"/>
  <c r="U21" i="2" s="1"/>
  <c r="Y21" i="2" s="1"/>
  <c r="AC21" i="2" s="1"/>
  <c r="Q22" i="2"/>
  <c r="U22" i="2" s="1"/>
  <c r="Y22" i="2" s="1"/>
  <c r="AC22" i="2" s="1"/>
  <c r="Q23" i="2"/>
  <c r="U23" i="2" s="1"/>
  <c r="Y23" i="2" s="1"/>
  <c r="AC23" i="2" s="1"/>
  <c r="Q25" i="2"/>
  <c r="U25" i="2" s="1"/>
  <c r="Y25" i="2" s="1"/>
  <c r="AC25" i="2" s="1"/>
  <c r="Q26" i="2"/>
  <c r="U26" i="2" s="1"/>
  <c r="Y26" i="2" s="1"/>
  <c r="AC26" i="2" s="1"/>
  <c r="Q27" i="2"/>
  <c r="U27" i="2" s="1"/>
  <c r="Y27" i="2" s="1"/>
  <c r="AC27" i="2" s="1"/>
  <c r="Q29" i="2"/>
  <c r="U29" i="2" s="1"/>
  <c r="Y29" i="2" s="1"/>
  <c r="AC29" i="2" s="1"/>
  <c r="Q30" i="2"/>
  <c r="U30" i="2" s="1"/>
  <c r="Y30" i="2" s="1"/>
  <c r="AC30" i="2" s="1"/>
  <c r="Q5" i="2"/>
  <c r="U5" i="2" s="1"/>
  <c r="Y5" i="2" s="1"/>
  <c r="AC5" i="2" s="1"/>
  <c r="L30" i="2" l="1"/>
  <c r="M30" i="2" s="1"/>
  <c r="I30" i="2"/>
  <c r="F30" i="2"/>
  <c r="L29" i="2"/>
  <c r="I29" i="2"/>
  <c r="F29" i="2"/>
  <c r="M29" i="2" s="1"/>
  <c r="L27" i="2"/>
  <c r="I27" i="2"/>
  <c r="F27" i="2"/>
  <c r="L26" i="2"/>
  <c r="I26" i="2"/>
  <c r="F26" i="2"/>
  <c r="L25" i="2"/>
  <c r="I25" i="2"/>
  <c r="F25" i="2"/>
  <c r="M25" i="2" s="1"/>
  <c r="L23" i="2"/>
  <c r="I23" i="2"/>
  <c r="F23" i="2"/>
  <c r="M23" i="2" s="1"/>
  <c r="L22" i="2"/>
  <c r="I22" i="2"/>
  <c r="F22" i="2"/>
  <c r="M22" i="2" s="1"/>
  <c r="L21" i="2"/>
  <c r="I21" i="2"/>
  <c r="F21" i="2"/>
  <c r="M21" i="2" s="1"/>
  <c r="L19" i="2"/>
  <c r="I19" i="2"/>
  <c r="F19" i="2"/>
  <c r="M19" i="2" s="1"/>
  <c r="L18" i="2"/>
  <c r="I18" i="2"/>
  <c r="F18" i="2"/>
  <c r="M18" i="2" s="1"/>
  <c r="L17" i="2"/>
  <c r="I17" i="2"/>
  <c r="F17" i="2"/>
  <c r="M17" i="2" s="1"/>
  <c r="L16" i="2"/>
  <c r="I16" i="2"/>
  <c r="M16" i="2" s="1"/>
  <c r="F16" i="2"/>
  <c r="L14" i="2"/>
  <c r="I14" i="2"/>
  <c r="F14" i="2"/>
  <c r="M14" i="2" s="1"/>
  <c r="L13" i="2"/>
  <c r="I13" i="2"/>
  <c r="M13" i="2" s="1"/>
  <c r="F13" i="2"/>
  <c r="L12" i="2"/>
  <c r="M12" i="2" s="1"/>
  <c r="I12" i="2"/>
  <c r="F12" i="2"/>
  <c r="L11" i="2"/>
  <c r="I11" i="2"/>
  <c r="M11" i="2" s="1"/>
  <c r="F11" i="2"/>
  <c r="L10" i="2"/>
  <c r="I10" i="2"/>
  <c r="M10" i="2" s="1"/>
  <c r="F10" i="2"/>
  <c r="L8" i="2"/>
  <c r="I8" i="2"/>
  <c r="F8" i="2"/>
  <c r="L7" i="2"/>
  <c r="I7" i="2"/>
  <c r="F7" i="2"/>
  <c r="L6" i="2"/>
  <c r="I6" i="2"/>
  <c r="F6" i="2"/>
  <c r="F5" i="2"/>
  <c r="M5" i="2" s="1"/>
  <c r="L31" i="2" l="1"/>
  <c r="X10" i="2"/>
  <c r="AB10" i="2"/>
  <c r="P10" i="2"/>
  <c r="T10" i="2"/>
  <c r="AB16" i="2"/>
  <c r="X16" i="2"/>
  <c r="P16" i="2"/>
  <c r="T16" i="2"/>
  <c r="T23" i="2"/>
  <c r="P23" i="2"/>
  <c r="X23" i="2"/>
  <c r="AB23" i="2"/>
  <c r="P29" i="2"/>
  <c r="AB29" i="2"/>
  <c r="X29" i="2"/>
  <c r="T29" i="2"/>
  <c r="X5" i="2"/>
  <c r="AB5" i="2"/>
  <c r="T5" i="2"/>
  <c r="P5" i="2"/>
  <c r="X14" i="2"/>
  <c r="P14" i="2"/>
  <c r="T14" i="2"/>
  <c r="AB14" i="2"/>
  <c r="P22" i="2"/>
  <c r="AB22" i="2"/>
  <c r="X22" i="2"/>
  <c r="T22" i="2"/>
  <c r="P25" i="2"/>
  <c r="AB25" i="2"/>
  <c r="T25" i="2"/>
  <c r="X25" i="2"/>
  <c r="X27" i="2"/>
  <c r="T27" i="2"/>
  <c r="P27" i="2"/>
  <c r="AB27" i="2"/>
  <c r="X6" i="2"/>
  <c r="AB6" i="2"/>
  <c r="T6" i="2"/>
  <c r="P6" i="2"/>
  <c r="P12" i="2"/>
  <c r="AB12" i="2"/>
  <c r="T12" i="2"/>
  <c r="X12" i="2"/>
  <c r="T13" i="2"/>
  <c r="AB13" i="2"/>
  <c r="X13" i="2"/>
  <c r="P13" i="2"/>
  <c r="T18" i="2"/>
  <c r="AB18" i="2"/>
  <c r="P18" i="2"/>
  <c r="X18" i="2"/>
  <c r="AB21" i="2"/>
  <c r="X21" i="2"/>
  <c r="T21" i="2"/>
  <c r="P21" i="2"/>
  <c r="T26" i="2"/>
  <c r="P26" i="2"/>
  <c r="AB26" i="2"/>
  <c r="X26" i="2"/>
  <c r="F31" i="2"/>
  <c r="AB11" i="2"/>
  <c r="X11" i="2"/>
  <c r="P11" i="2"/>
  <c r="T11" i="2"/>
  <c r="P17" i="2"/>
  <c r="AB17" i="2"/>
  <c r="X17" i="2"/>
  <c r="T17" i="2"/>
  <c r="T30" i="2"/>
  <c r="AB30" i="2"/>
  <c r="P30" i="2"/>
  <c r="X30" i="2"/>
  <c r="I31" i="2"/>
  <c r="N47" i="1"/>
  <c r="J47" i="1"/>
  <c r="F47" i="1"/>
  <c r="G45" i="1" s="1"/>
  <c r="N46" i="1"/>
  <c r="J46" i="1"/>
  <c r="F46" i="1"/>
  <c r="J44" i="1"/>
  <c r="F44" i="1"/>
  <c r="N43" i="1"/>
  <c r="J43" i="1"/>
  <c r="F43" i="1"/>
  <c r="N42" i="1"/>
  <c r="J42" i="1"/>
  <c r="F42" i="1"/>
  <c r="N41" i="1"/>
  <c r="J41" i="1"/>
  <c r="F41" i="1"/>
  <c r="N40" i="1"/>
  <c r="J40" i="1"/>
  <c r="F40" i="1"/>
  <c r="N39" i="1"/>
  <c r="J39" i="1"/>
  <c r="F39" i="1"/>
  <c r="N38" i="1"/>
  <c r="J38" i="1"/>
  <c r="F38" i="1"/>
  <c r="N37" i="1"/>
  <c r="J37" i="1"/>
  <c r="F37" i="1"/>
  <c r="G36" i="1" s="1"/>
  <c r="N35" i="1"/>
  <c r="J35" i="1"/>
  <c r="F35" i="1"/>
  <c r="N34" i="1"/>
  <c r="J34" i="1"/>
  <c r="F34" i="1"/>
  <c r="N33" i="1"/>
  <c r="J33" i="1"/>
  <c r="F33" i="1"/>
  <c r="N32" i="1"/>
  <c r="J32" i="1"/>
  <c r="F32" i="1"/>
  <c r="N31" i="1"/>
  <c r="J31" i="1"/>
  <c r="F31" i="1"/>
  <c r="N29" i="1"/>
  <c r="O28" i="1" s="1"/>
  <c r="J29" i="1"/>
  <c r="K28" i="1" s="1"/>
  <c r="F29" i="1"/>
  <c r="G28" i="1" s="1"/>
  <c r="N27" i="1"/>
  <c r="O22" i="1" s="1"/>
  <c r="J27" i="1"/>
  <c r="F27" i="1"/>
  <c r="N26" i="1"/>
  <c r="J26" i="1"/>
  <c r="F26" i="1"/>
  <c r="N25" i="1"/>
  <c r="J25" i="1"/>
  <c r="F25" i="1"/>
  <c r="N24" i="1"/>
  <c r="J24" i="1"/>
  <c r="F24" i="1"/>
  <c r="N23" i="1"/>
  <c r="J23" i="1"/>
  <c r="F23" i="1"/>
  <c r="N21" i="1"/>
  <c r="J21" i="1"/>
  <c r="F21" i="1"/>
  <c r="N20" i="1"/>
  <c r="J20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2" i="1"/>
  <c r="J12" i="1"/>
  <c r="F12" i="1"/>
  <c r="N11" i="1"/>
  <c r="J11" i="1"/>
  <c r="F11" i="1"/>
  <c r="N10" i="1"/>
  <c r="J10" i="1"/>
  <c r="F10" i="1"/>
  <c r="N9" i="1"/>
  <c r="J9" i="1"/>
  <c r="F9" i="1"/>
  <c r="N8" i="1"/>
  <c r="J8" i="1"/>
  <c r="F8" i="1"/>
  <c r="N6" i="1"/>
  <c r="J6" i="1"/>
  <c r="F6" i="1"/>
  <c r="F5" i="1"/>
  <c r="O4" i="1"/>
  <c r="AB7" i="2" l="1"/>
  <c r="M33" i="2"/>
  <c r="X19" i="2"/>
  <c r="P19" i="2"/>
  <c r="AB19" i="2"/>
  <c r="P7" i="2"/>
  <c r="T19" i="2"/>
  <c r="T7" i="2"/>
  <c r="AB8" i="2"/>
  <c r="X7" i="2"/>
  <c r="P8" i="2"/>
  <c r="T8" i="2"/>
  <c r="X8" i="2"/>
  <c r="K30" i="1"/>
  <c r="K22" i="1"/>
  <c r="K45" i="1"/>
  <c r="G30" i="1"/>
  <c r="K36" i="1"/>
  <c r="O45" i="1"/>
  <c r="G13" i="1"/>
  <c r="O36" i="1"/>
  <c r="O13" i="1"/>
  <c r="K13" i="1"/>
  <c r="G22" i="1"/>
  <c r="O7" i="1"/>
  <c r="K7" i="1"/>
  <c r="G7" i="1"/>
  <c r="G4" i="1"/>
  <c r="K4" i="1"/>
  <c r="O30" i="1"/>
  <c r="AB31" i="2" l="1"/>
  <c r="P31" i="2"/>
  <c r="D8" i="5" s="1"/>
  <c r="E8" i="5" s="1"/>
  <c r="T31" i="2"/>
  <c r="S31" i="2" s="1"/>
  <c r="F9" i="5" s="1"/>
  <c r="X31" i="2"/>
  <c r="W31" i="2" s="1"/>
  <c r="F10" i="5" s="1"/>
  <c r="O48" i="1"/>
  <c r="K48" i="1"/>
  <c r="G48" i="1"/>
  <c r="D11" i="5" l="1"/>
  <c r="AF31" i="2"/>
  <c r="AA31" i="2"/>
  <c r="F11" i="5" s="1"/>
  <c r="D9" i="5"/>
  <c r="E9" i="5" s="1"/>
  <c r="O31" i="2"/>
  <c r="F8" i="5" s="1"/>
  <c r="G8" i="5" s="1"/>
  <c r="G9" i="5" s="1"/>
  <c r="G10" i="5" s="1"/>
  <c r="D10" i="5"/>
  <c r="N50" i="1"/>
  <c r="G11" i="5" l="1"/>
  <c r="D13" i="5"/>
  <c r="F13" i="5"/>
  <c r="E10" i="5"/>
  <c r="E11" i="5" s="1"/>
</calcChain>
</file>

<file path=xl/sharedStrings.xml><?xml version="1.0" encoding="utf-8"?>
<sst xmlns="http://schemas.openxmlformats.org/spreadsheetml/2006/main" count="385" uniqueCount="140">
  <si>
    <t>ITEM</t>
  </si>
  <si>
    <t>RUBRO</t>
  </si>
  <si>
    <t>UNIDAD</t>
  </si>
  <si>
    <t xml:space="preserve">PLAYÓN MULTIDEPORTIVO 32m x 19m </t>
  </si>
  <si>
    <t>SENDA PEATONAL 1,2m x 100m</t>
  </si>
  <si>
    <t>ESTACIÓN GIMNASIO</t>
  </si>
  <si>
    <t>CANTIDAD</t>
  </si>
  <si>
    <t>COSTO UNITARIO</t>
  </si>
  <si>
    <t>COSTO ÍTEM</t>
  </si>
  <si>
    <t>COSTO RUBRO</t>
  </si>
  <si>
    <t>TRABAJOS PRELIMINARES</t>
  </si>
  <si>
    <t>1.1</t>
  </si>
  <si>
    <t>GL</t>
  </si>
  <si>
    <t>1.2</t>
  </si>
  <si>
    <t>Limpieza y desmalezamiento</t>
  </si>
  <si>
    <t>M²</t>
  </si>
  <si>
    <t>Replanteo</t>
  </si>
  <si>
    <t>MOVIMIENTOS DE SUELOS</t>
  </si>
  <si>
    <t>2.1</t>
  </si>
  <si>
    <t>Extracción de tierra organica (h: 0,40 aprox.)</t>
  </si>
  <si>
    <t>M³</t>
  </si>
  <si>
    <t>2.2</t>
  </si>
  <si>
    <t>Excavación anclajes de luminaria (Ø25 x 1,20m)</t>
  </si>
  <si>
    <t>2.3</t>
  </si>
  <si>
    <t>Excavación anclajes de estructura de cerco</t>
  </si>
  <si>
    <t>2.4</t>
  </si>
  <si>
    <t>Excavación anclajes de equipamiento</t>
  </si>
  <si>
    <t>2.5</t>
  </si>
  <si>
    <t>Relleno y compactación (h: 0,40 aprox.)</t>
  </si>
  <si>
    <t>HORMIGÓN</t>
  </si>
  <si>
    <t>3.1</t>
  </si>
  <si>
    <t>Film polietileno 4m X 50m (200 Micrones) - Playon</t>
  </si>
  <si>
    <t>3.2</t>
  </si>
  <si>
    <r>
      <t xml:space="preserve">Malla sima 15x15 </t>
    </r>
    <r>
      <rPr>
        <sz val="11"/>
        <color theme="1"/>
        <rFont val="Calibri"/>
        <family val="2"/>
      </rPr>
      <t xml:space="preserve">Ø6 </t>
    </r>
    <r>
      <rPr>
        <sz val="11"/>
        <color theme="1"/>
        <rFont val="Calibri"/>
        <family val="2"/>
        <scheme val="minor"/>
      </rPr>
      <t>(2.4m x 6m) - Playon</t>
    </r>
  </si>
  <si>
    <t>3.3</t>
  </si>
  <si>
    <t>Platea e: 0,10m H17 - Playon</t>
  </si>
  <si>
    <t>3.4</t>
  </si>
  <si>
    <t>Malla sima 15x15 Ø5 (2.4m x 3m) - Senda</t>
  </si>
  <si>
    <t>3.5</t>
  </si>
  <si>
    <t>Platea e: 0,10m H17 - Senda</t>
  </si>
  <si>
    <t>3.6</t>
  </si>
  <si>
    <t>Anclajes luminaria</t>
  </si>
  <si>
    <t>3.7</t>
  </si>
  <si>
    <t xml:space="preserve">Anclajes de estructura de cerco </t>
  </si>
  <si>
    <t>3.8</t>
  </si>
  <si>
    <t>Anclajes de equipamiento</t>
  </si>
  <si>
    <t>PISO</t>
  </si>
  <si>
    <t>4.1</t>
  </si>
  <si>
    <t>Alisado - Playon</t>
  </si>
  <si>
    <t>4.2</t>
  </si>
  <si>
    <t>Juntas de dilatación - Playón</t>
  </si>
  <si>
    <t>ML</t>
  </si>
  <si>
    <t>4.3</t>
  </si>
  <si>
    <t>Demarcación canchas - Playón</t>
  </si>
  <si>
    <t>4.4</t>
  </si>
  <si>
    <t>Peinado - Senda</t>
  </si>
  <si>
    <t>4.5</t>
  </si>
  <si>
    <t>Piedra partida - Estación</t>
  </si>
  <si>
    <t>CERCADO</t>
  </si>
  <si>
    <t>5.1</t>
  </si>
  <si>
    <t>Malla romboidal sobre estructura tubular (h: 4,00)</t>
  </si>
  <si>
    <t>INSTALACIÓN ELECTRICA</t>
  </si>
  <si>
    <t>6.1</t>
  </si>
  <si>
    <t>Columnas de alumbrado</t>
  </si>
  <si>
    <t>U</t>
  </si>
  <si>
    <t>6.2</t>
  </si>
  <si>
    <t>Luminaria</t>
  </si>
  <si>
    <t>6.3</t>
  </si>
  <si>
    <t>Tendido subterraneo (excavación, tendido y acometida)</t>
  </si>
  <si>
    <t>6.4</t>
  </si>
  <si>
    <t>Pilar</t>
  </si>
  <si>
    <t>Tablero</t>
  </si>
  <si>
    <t>EQUIPAMIENTO</t>
  </si>
  <si>
    <t>7.1</t>
  </si>
  <si>
    <t>Arcos de futbol de salon y jirafas de basquet) - Playón</t>
  </si>
  <si>
    <t>7.2</t>
  </si>
  <si>
    <t>Paralelas simples - Estación</t>
  </si>
  <si>
    <t>7.3</t>
  </si>
  <si>
    <t>Bicicletas fija - Estación</t>
  </si>
  <si>
    <t>7.4</t>
  </si>
  <si>
    <t>Caminador simple - Estación</t>
  </si>
  <si>
    <t>7.5</t>
  </si>
  <si>
    <t>Banco abodominal mixto - Estación</t>
  </si>
  <si>
    <t>7.6</t>
  </si>
  <si>
    <t>Maquina de pedales con remo - Estación</t>
  </si>
  <si>
    <t>7.7</t>
  </si>
  <si>
    <t>cabalgata aerobica - Estación</t>
  </si>
  <si>
    <t>7.8</t>
  </si>
  <si>
    <t>Remo simple - Estación</t>
  </si>
  <si>
    <t>VARIOS</t>
  </si>
  <si>
    <t>8.1</t>
  </si>
  <si>
    <t>8.2</t>
  </si>
  <si>
    <t>Limpieza final de obra</t>
  </si>
  <si>
    <t>MONTO TOTAL</t>
  </si>
  <si>
    <t>Árboles Envase 20l + 2 tutores madera</t>
  </si>
  <si>
    <t>1˚ MES</t>
  </si>
  <si>
    <t>2˚ MES</t>
  </si>
  <si>
    <t>3˚ MES</t>
  </si>
  <si>
    <t>4˚ MES</t>
  </si>
  <si>
    <t>% MES</t>
  </si>
  <si>
    <t>INV ($)</t>
  </si>
  <si>
    <t>% ACUM</t>
  </si>
  <si>
    <t>TOTAL</t>
  </si>
  <si>
    <t>Certificado</t>
  </si>
  <si>
    <t>Mes</t>
  </si>
  <si>
    <t>Total</t>
  </si>
  <si>
    <t>OBRA: CONSTRUCCIÓN DE PLAYON MULTIDEPORTIVO</t>
  </si>
  <si>
    <t>UBICACION: VARIABLE, LA PAZ, MENDOZA</t>
  </si>
  <si>
    <t>Mensual  ($)</t>
  </si>
  <si>
    <t>Acumulado ($)</t>
  </si>
  <si>
    <t xml:space="preserve">% Mensual </t>
  </si>
  <si>
    <t xml:space="preserve">%Acumulado </t>
  </si>
  <si>
    <t>COMPUTO Y PRESUPUESTO                                                                                                                                                                                                                                                                                                                                                                                                                         CONSTRUCCION DE PLAYON MULTIDEPORTIVO</t>
  </si>
  <si>
    <t>Relleno y compactacion</t>
  </si>
  <si>
    <t>Demolicion y acarreo</t>
  </si>
  <si>
    <t>Tabique HºAº</t>
  </si>
  <si>
    <t>Muro de contencion HºAº</t>
  </si>
  <si>
    <t>Revoque columnas via crucis</t>
  </si>
  <si>
    <t>Rampas de acceso</t>
  </si>
  <si>
    <t>Anclajes luminarias</t>
  </si>
  <si>
    <t>Estampado</t>
  </si>
  <si>
    <t xml:space="preserve">Peinado </t>
  </si>
  <si>
    <t>Demarcacion ciclovia</t>
  </si>
  <si>
    <t>Junta de dilatacion-senda</t>
  </si>
  <si>
    <t>MOVILIARIO</t>
  </si>
  <si>
    <t>Banco de hº</t>
  </si>
  <si>
    <t>Cesto hº</t>
  </si>
  <si>
    <t>Bolardos</t>
  </si>
  <si>
    <t>INSTALACION ELECTRICA</t>
  </si>
  <si>
    <t>Luminarias</t>
  </si>
  <si>
    <t>Tendido subterraneo(Excavacion, tendido y acometida)</t>
  </si>
  <si>
    <t>Forestacion</t>
  </si>
  <si>
    <t>M3</t>
  </si>
  <si>
    <t>PARQUE DE LA FE</t>
  </si>
  <si>
    <t>ALTAR</t>
  </si>
  <si>
    <t>VIA CRUCIS</t>
  </si>
  <si>
    <t>CRONOGRAMA DE AVANCE E INVERSIONES                                                                                                                                                                                                                                                                                                                 REMODELACION PARQUE DE LA FE</t>
  </si>
  <si>
    <t>CINCO MILLONES CUATROCIENTOS CINCUENTA Y CUATRO MIL CUARENTA Y CUATRO CON 10/100</t>
  </si>
  <si>
    <t xml:space="preserve">  </t>
  </si>
  <si>
    <t>COMPUTO Y PRESUPUESTO                                                                                                                                                                                                                                                                                         REMODELACION PARQUE DE LA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</si>
</sst>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 * #,##0.00_ ;_ * \-#,##0.00_ ;_ * &quot;-&quot;??_ ;_ @_ 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b/>
      <sz val="11"/>
      <color theme="0"/>
      <name val="Calibri"/>
      <family val="2"/>
    </font>
    <font>
      <sz val="9"/>
      <name val="Arial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Tahoma"/>
      <family val="2"/>
    </font>
    <font>
      <sz val="10"/>
      <name val="Calibri"/>
      <family val="2"/>
      <scheme val="minor"/>
    </font>
    <font>
      <b/>
      <sz val="9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44" fontId="2" fillId="5" borderId="8" xfId="1" applyFont="1" applyFill="1" applyBorder="1" applyAlignment="1">
      <alignment vertical="center"/>
    </xf>
    <xf numFmtId="44" fontId="2" fillId="5" borderId="16" xfId="1" applyFont="1" applyFill="1" applyBorder="1" applyAlignment="1">
      <alignment vertical="center"/>
    </xf>
    <xf numFmtId="44" fontId="2" fillId="2" borderId="6" xfId="1" applyFont="1" applyFill="1" applyBorder="1" applyAlignment="1">
      <alignment vertical="center"/>
    </xf>
    <xf numFmtId="44" fontId="2" fillId="3" borderId="6" xfId="1" applyFont="1" applyFill="1" applyBorder="1" applyAlignment="1">
      <alignment vertical="center"/>
    </xf>
    <xf numFmtId="44" fontId="2" fillId="4" borderId="6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0" fillId="0" borderId="18" xfId="1" applyFont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0" fillId="0" borderId="22" xfId="1" applyFont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24" xfId="0" applyFont="1" applyFill="1" applyBorder="1" applyAlignment="1">
      <alignment horizontal="center" vertical="center"/>
    </xf>
    <xf numFmtId="44" fontId="2" fillId="5" borderId="5" xfId="1" applyFont="1" applyFill="1" applyBorder="1" applyAlignment="1">
      <alignment vertical="center"/>
    </xf>
    <xf numFmtId="44" fontId="2" fillId="5" borderId="24" xfId="1" applyFont="1" applyFill="1" applyBorder="1" applyAlignment="1">
      <alignment vertical="center"/>
    </xf>
    <xf numFmtId="44" fontId="0" fillId="2" borderId="20" xfId="1" applyFont="1" applyFill="1" applyBorder="1" applyAlignment="1">
      <alignment vertical="center"/>
    </xf>
    <xf numFmtId="44" fontId="0" fillId="3" borderId="20" xfId="1" applyFont="1" applyFill="1" applyBorder="1" applyAlignment="1">
      <alignment vertical="center"/>
    </xf>
    <xf numFmtId="44" fontId="0" fillId="4" borderId="20" xfId="1" applyFont="1" applyFill="1" applyBorder="1" applyAlignment="1">
      <alignment vertical="center"/>
    </xf>
    <xf numFmtId="44" fontId="0" fillId="5" borderId="5" xfId="1" applyFont="1" applyFill="1" applyBorder="1" applyAlignment="1">
      <alignment vertical="center"/>
    </xf>
    <xf numFmtId="44" fontId="2" fillId="2" borderId="24" xfId="1" applyFont="1" applyFill="1" applyBorder="1" applyAlignment="1">
      <alignment vertical="center"/>
    </xf>
    <xf numFmtId="44" fontId="2" fillId="3" borderId="24" xfId="1" applyFont="1" applyFill="1" applyBorder="1" applyAlignment="1">
      <alignment vertical="center"/>
    </xf>
    <xf numFmtId="44" fontId="0" fillId="2" borderId="25" xfId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44" fontId="0" fillId="0" borderId="27" xfId="1" applyFont="1" applyBorder="1" applyAlignment="1">
      <alignment vertical="center"/>
    </xf>
    <xf numFmtId="44" fontId="0" fillId="0" borderId="8" xfId="1" applyFont="1" applyBorder="1" applyAlignment="1">
      <alignment vertical="center"/>
    </xf>
    <xf numFmtId="44" fontId="0" fillId="3" borderId="25" xfId="1" applyFont="1" applyFill="1" applyBorder="1" applyAlignment="1">
      <alignment vertical="center"/>
    </xf>
    <xf numFmtId="44" fontId="0" fillId="0" borderId="19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4" fontId="0" fillId="0" borderId="12" xfId="1" applyFont="1" applyBorder="1" applyAlignment="1">
      <alignment vertical="center"/>
    </xf>
    <xf numFmtId="44" fontId="0" fillId="0" borderId="30" xfId="1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2" fillId="2" borderId="31" xfId="1" applyFont="1" applyFill="1" applyBorder="1" applyAlignment="1">
      <alignment vertical="center"/>
    </xf>
    <xf numFmtId="44" fontId="2" fillId="3" borderId="31" xfId="1" applyFont="1" applyFill="1" applyBorder="1" applyAlignment="1">
      <alignment vertical="center"/>
    </xf>
    <xf numFmtId="44" fontId="2" fillId="4" borderId="31" xfId="1" applyFont="1" applyFill="1" applyBorder="1" applyAlignment="1">
      <alignment vertical="center"/>
    </xf>
    <xf numFmtId="44" fontId="0" fillId="0" borderId="23" xfId="1" applyFont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2" fillId="2" borderId="42" xfId="1" applyFont="1" applyFill="1" applyBorder="1" applyAlignment="1">
      <alignment vertical="center"/>
    </xf>
    <xf numFmtId="44" fontId="0" fillId="2" borderId="43" xfId="1" applyFont="1" applyFill="1" applyBorder="1" applyAlignment="1">
      <alignment vertical="center"/>
    </xf>
    <xf numFmtId="44" fontId="0" fillId="2" borderId="44" xfId="1" applyFont="1" applyFill="1" applyBorder="1" applyAlignment="1">
      <alignment vertical="center"/>
    </xf>
    <xf numFmtId="44" fontId="0" fillId="2" borderId="45" xfId="1" applyFont="1" applyFill="1" applyBorder="1" applyAlignment="1">
      <alignment vertical="center"/>
    </xf>
    <xf numFmtId="44" fontId="0" fillId="3" borderId="43" xfId="1" applyFont="1" applyFill="1" applyBorder="1" applyAlignment="1">
      <alignment vertical="center"/>
    </xf>
    <xf numFmtId="44" fontId="2" fillId="3" borderId="42" xfId="1" applyFont="1" applyFill="1" applyBorder="1" applyAlignment="1">
      <alignment vertical="center"/>
    </xf>
    <xf numFmtId="44" fontId="0" fillId="3" borderId="44" xfId="1" applyFont="1" applyFill="1" applyBorder="1" applyAlignment="1">
      <alignment vertical="center"/>
    </xf>
    <xf numFmtId="44" fontId="0" fillId="3" borderId="45" xfId="1" applyFont="1" applyFill="1" applyBorder="1" applyAlignment="1">
      <alignment vertical="center"/>
    </xf>
    <xf numFmtId="44" fontId="2" fillId="2" borderId="3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4" fontId="2" fillId="3" borderId="31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 wrapText="1"/>
    </xf>
    <xf numFmtId="44" fontId="2" fillId="4" borderId="51" xfId="1" applyFont="1" applyFill="1" applyBorder="1" applyAlignment="1">
      <alignment vertical="center"/>
    </xf>
    <xf numFmtId="44" fontId="0" fillId="4" borderId="52" xfId="1" applyFont="1" applyFill="1" applyBorder="1" applyAlignment="1">
      <alignment vertical="center"/>
    </xf>
    <xf numFmtId="44" fontId="0" fillId="4" borderId="53" xfId="1" applyFont="1" applyFill="1" applyBorder="1" applyAlignment="1">
      <alignment vertical="center"/>
    </xf>
    <xf numFmtId="44" fontId="0" fillId="4" borderId="54" xfId="1" applyFont="1" applyFill="1" applyBorder="1" applyAlignment="1">
      <alignment vertical="center"/>
    </xf>
    <xf numFmtId="44" fontId="2" fillId="6" borderId="42" xfId="1" applyFont="1" applyFill="1" applyBorder="1" applyAlignment="1">
      <alignment vertical="center"/>
    </xf>
    <xf numFmtId="44" fontId="0" fillId="6" borderId="43" xfId="1" applyFont="1" applyFill="1" applyBorder="1" applyAlignment="1">
      <alignment vertical="center"/>
    </xf>
    <xf numFmtId="44" fontId="0" fillId="6" borderId="45" xfId="1" applyFont="1" applyFill="1" applyBorder="1" applyAlignment="1">
      <alignment vertical="center"/>
    </xf>
    <xf numFmtId="44" fontId="2" fillId="6" borderId="46" xfId="1" applyFont="1" applyFill="1" applyBorder="1" applyAlignment="1">
      <alignment vertical="center"/>
    </xf>
    <xf numFmtId="10" fontId="8" fillId="6" borderId="50" xfId="0" applyNumberFormat="1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0" fontId="8" fillId="0" borderId="50" xfId="0" applyNumberFormat="1" applyFont="1" applyBorder="1" applyAlignment="1">
      <alignment horizontal="center" vertical="center"/>
    </xf>
    <xf numFmtId="44" fontId="0" fillId="0" borderId="18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9" fontId="0" fillId="0" borderId="55" xfId="0" applyNumberFormat="1" applyBorder="1" applyAlignment="1">
      <alignment horizontal="center" vertical="center"/>
    </xf>
    <xf numFmtId="44" fontId="0" fillId="0" borderId="12" xfId="0" applyNumberFormat="1" applyBorder="1" applyAlignment="1">
      <alignment vertical="center"/>
    </xf>
    <xf numFmtId="9" fontId="0" fillId="0" borderId="13" xfId="0" applyNumberForma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9" fontId="2" fillId="6" borderId="4" xfId="2" applyFont="1" applyFill="1" applyBorder="1" applyAlignment="1">
      <alignment horizontal="center" vertical="center"/>
    </xf>
    <xf numFmtId="9" fontId="0" fillId="6" borderId="17" xfId="2" applyFont="1" applyFill="1" applyBorder="1" applyAlignment="1">
      <alignment horizontal="center" vertical="center"/>
    </xf>
    <xf numFmtId="9" fontId="2" fillId="6" borderId="17" xfId="2" applyFont="1" applyFill="1" applyBorder="1" applyAlignment="1">
      <alignment horizontal="center" vertical="center"/>
    </xf>
    <xf numFmtId="9" fontId="0" fillId="6" borderId="11" xfId="2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44" fontId="2" fillId="4" borderId="36" xfId="0" applyNumberFormat="1" applyFont="1" applyFill="1" applyBorder="1" applyAlignment="1">
      <alignment vertical="center"/>
    </xf>
    <xf numFmtId="44" fontId="2" fillId="6" borderId="31" xfId="0" applyNumberFormat="1" applyFont="1" applyFill="1" applyBorder="1" applyAlignment="1">
      <alignment vertical="center"/>
    </xf>
    <xf numFmtId="44" fontId="2" fillId="0" borderId="32" xfId="0" applyNumberFormat="1" applyFont="1" applyBorder="1" applyAlignment="1">
      <alignment vertical="center"/>
    </xf>
    <xf numFmtId="0" fontId="11" fillId="0" borderId="0" xfId="3" applyFont="1" applyBorder="1" applyAlignment="1">
      <alignment horizontal="left" vertical="center"/>
    </xf>
    <xf numFmtId="0" fontId="9" fillId="0" borderId="0" xfId="3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0" fillId="0" borderId="0" xfId="3" applyFont="1" applyBorder="1" applyAlignment="1">
      <alignment horizontal="center" vertical="center"/>
    </xf>
    <xf numFmtId="0" fontId="13" fillId="0" borderId="0" xfId="3" applyFont="1" applyAlignment="1">
      <alignment horizontal="centerContinuous" vertical="center"/>
    </xf>
    <xf numFmtId="0" fontId="14" fillId="0" borderId="0" xfId="3" applyFont="1" applyAlignment="1">
      <alignment vertical="center"/>
    </xf>
    <xf numFmtId="10" fontId="15" fillId="0" borderId="0" xfId="3" applyNumberFormat="1" applyFont="1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3" fillId="0" borderId="0" xfId="3" applyFont="1" applyFill="1" applyBorder="1" applyAlignment="1">
      <alignment horizontal="centerContinuous" vertical="center"/>
    </xf>
    <xf numFmtId="0" fontId="17" fillId="0" borderId="0" xfId="3" applyFont="1" applyBorder="1" applyAlignment="1">
      <alignment horizontal="left" vertical="center"/>
    </xf>
    <xf numFmtId="0" fontId="18" fillId="9" borderId="56" xfId="0" applyFont="1" applyFill="1" applyBorder="1" applyAlignment="1">
      <alignment horizontal="center" vertical="center" wrapText="1"/>
    </xf>
    <xf numFmtId="0" fontId="18" fillId="9" borderId="57" xfId="0" applyFont="1" applyFill="1" applyBorder="1" applyAlignment="1">
      <alignment horizontal="center" vertical="center" wrapText="1"/>
    </xf>
    <xf numFmtId="0" fontId="18" fillId="9" borderId="58" xfId="0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/>
    </xf>
    <xf numFmtId="10" fontId="19" fillId="0" borderId="0" xfId="2" applyNumberFormat="1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20" fillId="10" borderId="4" xfId="3" applyNumberFormat="1" applyFont="1" applyFill="1" applyBorder="1" applyAlignment="1">
      <alignment horizontal="center" vertical="center"/>
    </xf>
    <xf numFmtId="17" fontId="20" fillId="10" borderId="6" xfId="3" applyNumberFormat="1" applyFont="1" applyFill="1" applyBorder="1" applyAlignment="1">
      <alignment horizontal="center" vertical="center"/>
    </xf>
    <xf numFmtId="164" fontId="20" fillId="10" borderId="41" xfId="4" applyNumberFormat="1" applyFont="1" applyFill="1" applyBorder="1" applyAlignment="1">
      <alignment vertical="center"/>
    </xf>
    <xf numFmtId="164" fontId="20" fillId="10" borderId="5" xfId="4" applyNumberFormat="1" applyFont="1" applyFill="1" applyBorder="1" applyAlignment="1">
      <alignment vertical="center"/>
    </xf>
    <xf numFmtId="10" fontId="20" fillId="10" borderId="5" xfId="5" applyNumberFormat="1" applyFont="1" applyFill="1" applyBorder="1" applyAlignment="1">
      <alignment horizontal="center" vertical="center"/>
    </xf>
    <xf numFmtId="10" fontId="20" fillId="10" borderId="6" xfId="3" applyNumberFormat="1" applyFont="1" applyFill="1" applyBorder="1" applyAlignment="1">
      <alignment horizontal="center" vertical="center"/>
    </xf>
    <xf numFmtId="10" fontId="9" fillId="0" borderId="0" xfId="3" applyNumberFormat="1" applyBorder="1" applyAlignment="1">
      <alignment horizontal="center" vertical="center"/>
    </xf>
    <xf numFmtId="10" fontId="19" fillId="0" borderId="0" xfId="2" applyNumberFormat="1" applyFont="1" applyBorder="1" applyAlignment="1">
      <alignment horizontal="left" vertical="center"/>
    </xf>
    <xf numFmtId="0" fontId="20" fillId="0" borderId="17" xfId="3" applyNumberFormat="1" applyFont="1" applyBorder="1" applyAlignment="1">
      <alignment horizontal="center" vertical="center"/>
    </xf>
    <xf numFmtId="17" fontId="20" fillId="0" borderId="55" xfId="3" applyNumberFormat="1" applyFont="1" applyBorder="1" applyAlignment="1">
      <alignment horizontal="center" vertical="center"/>
    </xf>
    <xf numFmtId="165" fontId="20" fillId="0" borderId="39" xfId="4" applyNumberFormat="1" applyFont="1" applyBorder="1" applyAlignment="1">
      <alignment vertical="center"/>
    </xf>
    <xf numFmtId="164" fontId="20" fillId="0" borderId="18" xfId="4" applyNumberFormat="1" applyFont="1" applyBorder="1" applyAlignment="1">
      <alignment vertical="center"/>
    </xf>
    <xf numFmtId="10" fontId="20" fillId="0" borderId="18" xfId="5" applyNumberFormat="1" applyFont="1" applyBorder="1" applyAlignment="1">
      <alignment horizontal="center" vertical="center"/>
    </xf>
    <xf numFmtId="10" fontId="20" fillId="0" borderId="55" xfId="3" applyNumberFormat="1" applyFont="1" applyBorder="1" applyAlignment="1">
      <alignment horizontal="center" vertical="center"/>
    </xf>
    <xf numFmtId="10" fontId="16" fillId="0" borderId="0" xfId="3" applyNumberFormat="1" applyFont="1" applyBorder="1" applyAlignment="1">
      <alignment horizontal="center" vertical="center"/>
    </xf>
    <xf numFmtId="0" fontId="20" fillId="10" borderId="17" xfId="3" applyNumberFormat="1" applyFont="1" applyFill="1" applyBorder="1" applyAlignment="1">
      <alignment horizontal="center" vertical="center"/>
    </xf>
    <xf numFmtId="17" fontId="20" fillId="10" borderId="55" xfId="3" applyNumberFormat="1" applyFont="1" applyFill="1" applyBorder="1" applyAlignment="1">
      <alignment horizontal="center" vertical="center"/>
    </xf>
    <xf numFmtId="164" fontId="20" fillId="10" borderId="39" xfId="4" applyNumberFormat="1" applyFont="1" applyFill="1" applyBorder="1" applyAlignment="1">
      <alignment vertical="center"/>
    </xf>
    <xf numFmtId="164" fontId="20" fillId="10" borderId="18" xfId="4" applyNumberFormat="1" applyFont="1" applyFill="1" applyBorder="1" applyAlignment="1">
      <alignment vertical="center"/>
    </xf>
    <xf numFmtId="10" fontId="20" fillId="10" borderId="18" xfId="5" applyNumberFormat="1" applyFont="1" applyFill="1" applyBorder="1" applyAlignment="1">
      <alignment horizontal="center" vertical="center"/>
    </xf>
    <xf numFmtId="10" fontId="20" fillId="10" borderId="55" xfId="3" applyNumberFormat="1" applyFont="1" applyFill="1" applyBorder="1" applyAlignment="1">
      <alignment horizontal="center" vertical="center"/>
    </xf>
    <xf numFmtId="164" fontId="20" fillId="0" borderId="39" xfId="4" applyNumberFormat="1" applyFont="1" applyBorder="1" applyAlignment="1">
      <alignment vertical="center"/>
    </xf>
    <xf numFmtId="0" fontId="20" fillId="0" borderId="0" xfId="3" applyNumberFormat="1" applyFont="1" applyFill="1" applyBorder="1" applyAlignment="1">
      <alignment horizontal="center" vertical="center"/>
    </xf>
    <xf numFmtId="17" fontId="20" fillId="0" borderId="0" xfId="3" applyNumberFormat="1" applyFont="1" applyFill="1" applyBorder="1" applyAlignment="1">
      <alignment horizontal="center" vertical="center"/>
    </xf>
    <xf numFmtId="164" fontId="20" fillId="0" borderId="0" xfId="4" applyNumberFormat="1" applyFont="1" applyFill="1" applyBorder="1" applyAlignment="1">
      <alignment vertical="center"/>
    </xf>
    <xf numFmtId="10" fontId="20" fillId="0" borderId="0" xfId="5" applyNumberFormat="1" applyFont="1" applyFill="1" applyBorder="1" applyAlignment="1">
      <alignment horizontal="center" vertical="center"/>
    </xf>
    <xf numFmtId="10" fontId="20" fillId="0" borderId="0" xfId="3" applyNumberFormat="1" applyFont="1" applyFill="1" applyBorder="1" applyAlignment="1">
      <alignment horizontal="center" vertical="center"/>
    </xf>
    <xf numFmtId="10" fontId="16" fillId="0" borderId="0" xfId="3" applyNumberFormat="1" applyFont="1" applyFill="1" applyBorder="1" applyAlignment="1">
      <alignment horizontal="center" vertical="center"/>
    </xf>
    <xf numFmtId="10" fontId="19" fillId="0" borderId="0" xfId="2" applyNumberFormat="1" applyFont="1" applyFill="1" applyBorder="1" applyAlignment="1">
      <alignment horizontal="left" vertical="center"/>
    </xf>
    <xf numFmtId="0" fontId="16" fillId="0" borderId="0" xfId="3" applyFont="1" applyFill="1" applyAlignment="1">
      <alignment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164" fontId="21" fillId="0" borderId="47" xfId="0" applyNumberFormat="1" applyFont="1" applyBorder="1" applyAlignment="1">
      <alignment horizontal="center" vertical="center" wrapText="1"/>
    </xf>
    <xf numFmtId="164" fontId="21" fillId="0" borderId="48" xfId="0" applyNumberFormat="1" applyFont="1" applyBorder="1" applyAlignment="1">
      <alignment horizontal="center" vertical="center" wrapText="1"/>
    </xf>
    <xf numFmtId="10" fontId="21" fillId="0" borderId="48" xfId="2" applyNumberFormat="1" applyFont="1" applyBorder="1" applyAlignment="1">
      <alignment horizontal="center" vertical="center" wrapText="1"/>
    </xf>
    <xf numFmtId="10" fontId="22" fillId="0" borderId="0" xfId="3" applyNumberFormat="1" applyFont="1" applyBorder="1" applyAlignment="1">
      <alignment horizontal="center" vertical="center"/>
    </xf>
    <xf numFmtId="0" fontId="22" fillId="0" borderId="0" xfId="3" applyFont="1" applyAlignment="1">
      <alignment vertical="center"/>
    </xf>
    <xf numFmtId="0" fontId="9" fillId="0" borderId="0" xfId="3" applyBorder="1" applyAlignment="1">
      <alignment vertical="center"/>
    </xf>
    <xf numFmtId="44" fontId="9" fillId="0" borderId="0" xfId="1" applyFont="1" applyAlignment="1">
      <alignment vertical="center"/>
    </xf>
    <xf numFmtId="10" fontId="23" fillId="0" borderId="0" xfId="3" applyNumberFormat="1" applyFont="1" applyBorder="1" applyAlignment="1">
      <alignment horizontal="center" vertical="center"/>
    </xf>
    <xf numFmtId="0" fontId="23" fillId="0" borderId="0" xfId="3" applyFont="1" applyAlignment="1">
      <alignment vertical="center"/>
    </xf>
    <xf numFmtId="10" fontId="24" fillId="0" borderId="0" xfId="3" applyNumberFormat="1" applyFont="1" applyFill="1" applyBorder="1" applyAlignment="1">
      <alignment horizontal="center" vertical="center"/>
    </xf>
    <xf numFmtId="0" fontId="24" fillId="0" borderId="0" xfId="3" applyFont="1" applyAlignment="1">
      <alignment vertical="center"/>
    </xf>
    <xf numFmtId="10" fontId="2" fillId="6" borderId="32" xfId="2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10" fontId="19" fillId="0" borderId="0" xfId="2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4" fontId="0" fillId="2" borderId="20" xfId="1" applyFont="1" applyFill="1" applyBorder="1" applyAlignment="1">
      <alignment horizontal="center" vertical="center"/>
    </xf>
    <xf numFmtId="44" fontId="0" fillId="3" borderId="20" xfId="1" applyFont="1" applyFill="1" applyBorder="1" applyAlignment="1">
      <alignment horizontal="center" vertical="center"/>
    </xf>
    <xf numFmtId="44" fontId="0" fillId="4" borderId="20" xfId="1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44" fontId="5" fillId="7" borderId="34" xfId="0" applyNumberFormat="1" applyFont="1" applyFill="1" applyBorder="1" applyAlignment="1">
      <alignment horizontal="center" vertical="center"/>
    </xf>
    <xf numFmtId="44" fontId="0" fillId="2" borderId="29" xfId="1" applyFont="1" applyFill="1" applyBorder="1" applyAlignment="1">
      <alignment horizontal="center" vertical="center"/>
    </xf>
    <xf numFmtId="44" fontId="0" fillId="3" borderId="29" xfId="1" applyFont="1" applyFill="1" applyBorder="1" applyAlignment="1">
      <alignment horizontal="center" vertical="center"/>
    </xf>
    <xf numFmtId="44" fontId="0" fillId="4" borderId="28" xfId="1" applyFont="1" applyFill="1" applyBorder="1" applyAlignment="1">
      <alignment horizontal="center" vertical="center"/>
    </xf>
    <xf numFmtId="44" fontId="0" fillId="4" borderId="31" xfId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44" fontId="7" fillId="7" borderId="50" xfId="0" applyNumberFormat="1" applyFont="1" applyFill="1" applyBorder="1" applyAlignment="1">
      <alignment horizontal="center" vertical="center"/>
    </xf>
    <xf numFmtId="44" fontId="7" fillId="7" borderId="31" xfId="0" applyNumberFormat="1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left" vertical="center"/>
    </xf>
  </cellXfs>
  <cellStyles count="6">
    <cellStyle name="Millares 2" xfId="4"/>
    <cellStyle name="Moneda" xfId="1" builtinId="4"/>
    <cellStyle name="Normal" xfId="0" builtinId="0"/>
    <cellStyle name="Normal 2" xfId="3"/>
    <cellStyle name="Porcentaje" xfId="2" builtinId="5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AVANCE FINANCIERO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'RESUMEN Y GRAFICO'!$E$6</c:f>
              <c:strCache>
                <c:ptCount val="1"/>
                <c:pt idx="0">
                  <c:v>Acumulado ($)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'RESUMEN Y GRAFICO'!$C$7:$C$11</c:f>
              <c:strCache>
                <c:ptCount val="5"/>
                <c:pt idx="0">
                  <c:v>0</c:v>
                </c:pt>
                <c:pt idx="1">
                  <c:v>1˚ MES</c:v>
                </c:pt>
                <c:pt idx="2">
                  <c:v>2˚ MES</c:v>
                </c:pt>
                <c:pt idx="3">
                  <c:v>3˚ MES</c:v>
                </c:pt>
                <c:pt idx="4">
                  <c:v>4˚ MES</c:v>
                </c:pt>
              </c:strCache>
            </c:strRef>
          </c:cat>
          <c:val>
            <c:numRef>
              <c:f>'RESUMEN Y GRAFICO'!$E$7:$E$11</c:f>
              <c:numCache>
                <c:formatCode>_ * #,##0.00_ ;_ * \-#,##0.00_ ;_ * "-"??_ ;_ @_ </c:formatCode>
                <c:ptCount val="5"/>
                <c:pt idx="0" formatCode="General">
                  <c:v>0</c:v>
                </c:pt>
                <c:pt idx="1">
                  <c:v>451981.2</c:v>
                </c:pt>
                <c:pt idx="2">
                  <c:v>2093425.1295</c:v>
                </c:pt>
                <c:pt idx="3">
                  <c:v>4202215.8885000004</c:v>
                </c:pt>
                <c:pt idx="4">
                  <c:v>5454044.0980000002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47680"/>
        <c:axId val="285987200"/>
      </c:lineChart>
      <c:catAx>
        <c:axId val="27464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285987200"/>
        <c:crosses val="autoZero"/>
        <c:auto val="1"/>
        <c:lblAlgn val="ctr"/>
        <c:lblOffset val="100"/>
        <c:noMultiLvlLbl val="0"/>
      </c:catAx>
      <c:valAx>
        <c:axId val="28598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4647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627530</xdr:colOff>
      <xdr:row>0</xdr:row>
      <xdr:rowOff>123264</xdr:rowOff>
    </xdr:from>
    <xdr:to>
      <xdr:col>14</xdr:col>
      <xdr:colOff>557064</xdr:colOff>
      <xdr:row>0</xdr:row>
      <xdr:rowOff>928006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51206" y="123264"/>
          <a:ext cx="2036240" cy="804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178594</xdr:rowOff>
    </xdr:from>
    <xdr:to>
      <xdr:col>1</xdr:col>
      <xdr:colOff>1762396</xdr:colOff>
      <xdr:row>0</xdr:row>
      <xdr:rowOff>983336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178594"/>
          <a:ext cx="2036240" cy="8047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28574</xdr:rowOff>
    </xdr:from>
    <xdr:to>
      <xdr:col>7</xdr:col>
      <xdr:colOff>19049</xdr:colOff>
      <xdr:row>32</xdr:row>
      <xdr:rowOff>104774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0</xdr:row>
      <xdr:rowOff>57150</xdr:rowOff>
    </xdr:from>
    <xdr:to>
      <xdr:col>6</xdr:col>
      <xdr:colOff>959915</xdr:colOff>
      <xdr:row>4</xdr:row>
      <xdr:rowOff>109417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5" y="57150"/>
          <a:ext cx="2036240" cy="8047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627529</xdr:colOff>
      <xdr:row>0</xdr:row>
      <xdr:rowOff>123264</xdr:rowOff>
    </xdr:from>
    <xdr:to>
      <xdr:col>14</xdr:col>
      <xdr:colOff>391584</xdr:colOff>
      <xdr:row>0</xdr:row>
      <xdr:rowOff>1003128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3112" y="123264"/>
          <a:ext cx="1859555" cy="879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topLeftCell="A10" zoomScale="85" zoomScaleNormal="85" workbookViewId="0">
      <selection sqref="A1:O51"/>
    </sheetView>
  </sheetViews>
  <sheetFormatPr baseColWidth="10" defaultRowHeight="15" x14ac:dyDescent="0.25"/>
  <cols>
    <col min="1" max="1" width="11.42578125" style="52"/>
    <col min="2" max="2" width="54.7109375" style="1" customWidth="1"/>
    <col min="3" max="3" width="12" style="52" customWidth="1"/>
    <col min="4" max="4" width="11.42578125" style="52"/>
    <col min="5" max="6" width="15.7109375" style="1" customWidth="1"/>
    <col min="7" max="7" width="23" style="1" customWidth="1"/>
    <col min="8" max="8" width="11.42578125" style="52"/>
    <col min="9" max="10" width="15.7109375" style="1" customWidth="1"/>
    <col min="11" max="11" width="20.7109375" style="1" customWidth="1"/>
    <col min="12" max="12" width="11.42578125" style="52"/>
    <col min="13" max="14" width="15.7109375" style="1" customWidth="1"/>
    <col min="15" max="15" width="20.7109375" style="1" customWidth="1"/>
    <col min="16" max="16384" width="11.42578125" style="1"/>
  </cols>
  <sheetData>
    <row r="1" spans="1:15" ht="84" customHeight="1" thickBot="1" x14ac:dyDescent="0.3">
      <c r="A1" s="169" t="s">
        <v>139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</row>
    <row r="2" spans="1:15" ht="21.75" customHeight="1" x14ac:dyDescent="0.25">
      <c r="A2" s="172" t="s">
        <v>0</v>
      </c>
      <c r="B2" s="174" t="s">
        <v>1</v>
      </c>
      <c r="C2" s="176" t="s">
        <v>2</v>
      </c>
      <c r="D2" s="178" t="s">
        <v>3</v>
      </c>
      <c r="E2" s="179"/>
      <c r="F2" s="179"/>
      <c r="G2" s="180"/>
      <c r="H2" s="181" t="s">
        <v>4</v>
      </c>
      <c r="I2" s="182"/>
      <c r="J2" s="182"/>
      <c r="K2" s="183"/>
      <c r="L2" s="184" t="s">
        <v>5</v>
      </c>
      <c r="M2" s="185"/>
      <c r="N2" s="185"/>
      <c r="O2" s="186"/>
    </row>
    <row r="3" spans="1:15" ht="15.75" thickBot="1" x14ac:dyDescent="0.3">
      <c r="A3" s="173"/>
      <c r="B3" s="175"/>
      <c r="C3" s="177"/>
      <c r="D3" s="2" t="s">
        <v>6</v>
      </c>
      <c r="E3" s="3" t="s">
        <v>7</v>
      </c>
      <c r="F3" s="3" t="s">
        <v>8</v>
      </c>
      <c r="G3" s="4" t="s">
        <v>9</v>
      </c>
      <c r="H3" s="5" t="s">
        <v>6</v>
      </c>
      <c r="I3" s="6" t="s">
        <v>7</v>
      </c>
      <c r="J3" s="6" t="s">
        <v>8</v>
      </c>
      <c r="K3" s="7" t="s">
        <v>9</v>
      </c>
      <c r="L3" s="8" t="s">
        <v>6</v>
      </c>
      <c r="M3" s="9" t="s">
        <v>7</v>
      </c>
      <c r="N3" s="9" t="s">
        <v>8</v>
      </c>
      <c r="O3" s="10" t="s">
        <v>9</v>
      </c>
    </row>
    <row r="4" spans="1:15" s="19" customFormat="1" x14ac:dyDescent="0.25">
      <c r="A4" s="11">
        <v>1</v>
      </c>
      <c r="B4" s="12" t="s">
        <v>10</v>
      </c>
      <c r="C4" s="13"/>
      <c r="D4" s="11"/>
      <c r="E4" s="14"/>
      <c r="F4" s="15"/>
      <c r="G4" s="16">
        <f>SUM(F5:F6)</f>
        <v>0</v>
      </c>
      <c r="H4" s="11"/>
      <c r="I4" s="14"/>
      <c r="J4" s="15"/>
      <c r="K4" s="17">
        <f>SUM(J5:J6)</f>
        <v>0</v>
      </c>
      <c r="L4" s="11"/>
      <c r="M4" s="14"/>
      <c r="N4" s="15"/>
      <c r="O4" s="18">
        <f>SUM(N5:N6)</f>
        <v>0</v>
      </c>
    </row>
    <row r="5" spans="1:15" x14ac:dyDescent="0.25">
      <c r="A5" s="20" t="s">
        <v>11</v>
      </c>
      <c r="B5" s="21" t="s">
        <v>14</v>
      </c>
      <c r="C5" s="22" t="s">
        <v>15</v>
      </c>
      <c r="D5" s="23">
        <v>714</v>
      </c>
      <c r="E5" s="24">
        <v>0</v>
      </c>
      <c r="F5" s="24">
        <f t="shared" ref="F5:F47" si="0">E5*D5</f>
        <v>0</v>
      </c>
      <c r="G5" s="187"/>
      <c r="H5" s="23">
        <v>326.39999999999998</v>
      </c>
      <c r="I5" s="24"/>
      <c r="J5" s="24"/>
      <c r="K5" s="188"/>
      <c r="L5" s="23">
        <v>144</v>
      </c>
      <c r="M5" s="24"/>
      <c r="N5" s="24"/>
      <c r="O5" s="189"/>
    </row>
    <row r="6" spans="1:15" ht="15.75" thickBot="1" x14ac:dyDescent="0.3">
      <c r="A6" s="25" t="s">
        <v>13</v>
      </c>
      <c r="B6" s="26" t="s">
        <v>16</v>
      </c>
      <c r="C6" s="27" t="s">
        <v>12</v>
      </c>
      <c r="D6" s="28">
        <v>1</v>
      </c>
      <c r="E6" s="29">
        <v>0</v>
      </c>
      <c r="F6" s="24">
        <f t="shared" si="0"/>
        <v>0</v>
      </c>
      <c r="G6" s="187"/>
      <c r="H6" s="28">
        <v>1</v>
      </c>
      <c r="I6" s="29">
        <v>0</v>
      </c>
      <c r="J6" s="24">
        <f>I6*H6</f>
        <v>0</v>
      </c>
      <c r="K6" s="188"/>
      <c r="L6" s="28">
        <v>1</v>
      </c>
      <c r="M6" s="29">
        <v>0</v>
      </c>
      <c r="N6" s="24">
        <f>M6*L6</f>
        <v>0</v>
      </c>
      <c r="O6" s="189"/>
    </row>
    <row r="7" spans="1:15" s="19" customFormat="1" x14ac:dyDescent="0.25">
      <c r="A7" s="30">
        <v>2</v>
      </c>
      <c r="B7" s="31" t="s">
        <v>17</v>
      </c>
      <c r="C7" s="32"/>
      <c r="D7" s="30"/>
      <c r="E7" s="33"/>
      <c r="F7" s="34"/>
      <c r="G7" s="16">
        <f>SUM(F8:F12)</f>
        <v>0</v>
      </c>
      <c r="H7" s="30"/>
      <c r="I7" s="33"/>
      <c r="J7" s="34"/>
      <c r="K7" s="17">
        <f>SUM(J8:J12)</f>
        <v>0</v>
      </c>
      <c r="L7" s="30"/>
      <c r="M7" s="33"/>
      <c r="N7" s="34"/>
      <c r="O7" s="18">
        <f>SUM(N8:N12)</f>
        <v>0</v>
      </c>
    </row>
    <row r="8" spans="1:15" x14ac:dyDescent="0.25">
      <c r="A8" s="20" t="s">
        <v>18</v>
      </c>
      <c r="B8" s="21" t="s">
        <v>19</v>
      </c>
      <c r="C8" s="22" t="s">
        <v>20</v>
      </c>
      <c r="D8" s="23">
        <v>243.2</v>
      </c>
      <c r="E8" s="24">
        <v>0</v>
      </c>
      <c r="F8" s="24">
        <f t="shared" si="0"/>
        <v>0</v>
      </c>
      <c r="G8" s="187"/>
      <c r="H8" s="23">
        <v>48</v>
      </c>
      <c r="I8" s="24">
        <v>0</v>
      </c>
      <c r="J8" s="24">
        <f>I8*H8</f>
        <v>0</v>
      </c>
      <c r="K8" s="188"/>
      <c r="L8" s="23">
        <v>0</v>
      </c>
      <c r="M8" s="24">
        <v>0</v>
      </c>
      <c r="N8" s="24">
        <f>M8*L8</f>
        <v>0</v>
      </c>
      <c r="O8" s="189"/>
    </row>
    <row r="9" spans="1:15" x14ac:dyDescent="0.25">
      <c r="A9" s="20" t="s">
        <v>21</v>
      </c>
      <c r="B9" s="21" t="s">
        <v>22</v>
      </c>
      <c r="C9" s="22" t="s">
        <v>20</v>
      </c>
      <c r="D9" s="23">
        <v>0.24</v>
      </c>
      <c r="E9" s="24">
        <v>0</v>
      </c>
      <c r="F9" s="24">
        <f t="shared" si="0"/>
        <v>0</v>
      </c>
      <c r="G9" s="187"/>
      <c r="H9" s="23">
        <v>0</v>
      </c>
      <c r="I9" s="24">
        <v>0</v>
      </c>
      <c r="J9" s="24">
        <f>I9*H9</f>
        <v>0</v>
      </c>
      <c r="K9" s="188"/>
      <c r="L9" s="23">
        <v>0.12</v>
      </c>
      <c r="M9" s="24">
        <v>0</v>
      </c>
      <c r="N9" s="24">
        <f>M9*L9</f>
        <v>0</v>
      </c>
      <c r="O9" s="189"/>
    </row>
    <row r="10" spans="1:15" x14ac:dyDescent="0.25">
      <c r="A10" s="20" t="s">
        <v>23</v>
      </c>
      <c r="B10" s="21" t="s">
        <v>24</v>
      </c>
      <c r="C10" s="22" t="s">
        <v>20</v>
      </c>
      <c r="D10" s="23">
        <v>1.92</v>
      </c>
      <c r="E10" s="24">
        <v>0</v>
      </c>
      <c r="F10" s="24">
        <f t="shared" si="0"/>
        <v>0</v>
      </c>
      <c r="G10" s="187"/>
      <c r="H10" s="23">
        <v>0</v>
      </c>
      <c r="I10" s="24">
        <v>0</v>
      </c>
      <c r="J10" s="24">
        <f>I10*H10</f>
        <v>0</v>
      </c>
      <c r="K10" s="188"/>
      <c r="L10" s="23">
        <v>0</v>
      </c>
      <c r="M10" s="24">
        <v>0</v>
      </c>
      <c r="N10" s="24">
        <f>M10*L10</f>
        <v>0</v>
      </c>
      <c r="O10" s="189"/>
    </row>
    <row r="11" spans="1:15" x14ac:dyDescent="0.25">
      <c r="A11" s="20" t="s">
        <v>25</v>
      </c>
      <c r="B11" s="21" t="s">
        <v>26</v>
      </c>
      <c r="C11" s="22" t="s">
        <v>20</v>
      </c>
      <c r="D11" s="23">
        <v>0</v>
      </c>
      <c r="E11" s="24">
        <v>0</v>
      </c>
      <c r="F11" s="24">
        <f t="shared" si="0"/>
        <v>0</v>
      </c>
      <c r="G11" s="187"/>
      <c r="H11" s="23">
        <v>0</v>
      </c>
      <c r="I11" s="24">
        <v>0</v>
      </c>
      <c r="J11" s="24">
        <f>I11*H11</f>
        <v>0</v>
      </c>
      <c r="K11" s="188"/>
      <c r="L11" s="23">
        <v>0.96</v>
      </c>
      <c r="M11" s="24">
        <v>0</v>
      </c>
      <c r="N11" s="24">
        <f>M11*L11</f>
        <v>0</v>
      </c>
      <c r="O11" s="189"/>
    </row>
    <row r="12" spans="1:15" ht="15.75" thickBot="1" x14ac:dyDescent="0.3">
      <c r="A12" s="25" t="s">
        <v>27</v>
      </c>
      <c r="B12" s="26" t="s">
        <v>28</v>
      </c>
      <c r="C12" s="27" t="s">
        <v>20</v>
      </c>
      <c r="D12" s="28">
        <v>243.2</v>
      </c>
      <c r="E12" s="24">
        <v>0</v>
      </c>
      <c r="F12" s="24">
        <f t="shared" si="0"/>
        <v>0</v>
      </c>
      <c r="G12" s="187"/>
      <c r="H12" s="28">
        <v>48</v>
      </c>
      <c r="I12" s="24">
        <v>0</v>
      </c>
      <c r="J12" s="24">
        <f>I12*H12</f>
        <v>0</v>
      </c>
      <c r="K12" s="188"/>
      <c r="L12" s="28">
        <v>0</v>
      </c>
      <c r="M12" s="29">
        <v>0</v>
      </c>
      <c r="N12" s="24">
        <f>M12*L12</f>
        <v>0</v>
      </c>
      <c r="O12" s="189"/>
    </row>
    <row r="13" spans="1:15" s="19" customFormat="1" x14ac:dyDescent="0.25">
      <c r="A13" s="30">
        <v>3</v>
      </c>
      <c r="B13" s="31" t="s">
        <v>29</v>
      </c>
      <c r="C13" s="32"/>
      <c r="D13" s="30"/>
      <c r="E13" s="33"/>
      <c r="F13" s="34"/>
      <c r="G13" s="16">
        <f>SUM(F14:F21)</f>
        <v>0</v>
      </c>
      <c r="H13" s="30"/>
      <c r="I13" s="33">
        <v>0</v>
      </c>
      <c r="J13" s="34"/>
      <c r="K13" s="17">
        <f>SUM(J14:J21)</f>
        <v>0</v>
      </c>
      <c r="L13" s="30"/>
      <c r="M13" s="33">
        <v>0</v>
      </c>
      <c r="N13" s="34"/>
      <c r="O13" s="18">
        <f>SUM(N14:N21)</f>
        <v>0</v>
      </c>
    </row>
    <row r="14" spans="1:15" x14ac:dyDescent="0.25">
      <c r="A14" s="20" t="s">
        <v>30</v>
      </c>
      <c r="B14" s="21" t="s">
        <v>31</v>
      </c>
      <c r="C14" s="22" t="s">
        <v>15</v>
      </c>
      <c r="D14" s="23">
        <v>608</v>
      </c>
      <c r="E14" s="24">
        <v>0</v>
      </c>
      <c r="F14" s="24">
        <f t="shared" ref="F14:F20" si="1">E14*D14</f>
        <v>0</v>
      </c>
      <c r="G14" s="187"/>
      <c r="H14" s="23">
        <v>0</v>
      </c>
      <c r="I14" s="24">
        <v>0</v>
      </c>
      <c r="J14" s="24">
        <f t="shared" ref="J14:J21" si="2">I14*H14</f>
        <v>0</v>
      </c>
      <c r="K14" s="188"/>
      <c r="L14" s="23">
        <v>0</v>
      </c>
      <c r="M14" s="24">
        <v>0</v>
      </c>
      <c r="N14" s="24">
        <f t="shared" ref="N14:N21" si="3">M14*L14</f>
        <v>0</v>
      </c>
      <c r="O14" s="189"/>
    </row>
    <row r="15" spans="1:15" x14ac:dyDescent="0.25">
      <c r="A15" s="20" t="s">
        <v>32</v>
      </c>
      <c r="B15" s="21" t="s">
        <v>33</v>
      </c>
      <c r="C15" s="22" t="s">
        <v>2</v>
      </c>
      <c r="D15" s="23">
        <v>43</v>
      </c>
      <c r="E15" s="24">
        <v>0</v>
      </c>
      <c r="F15" s="24">
        <f t="shared" si="1"/>
        <v>0</v>
      </c>
      <c r="G15" s="187"/>
      <c r="H15" s="23">
        <v>0</v>
      </c>
      <c r="I15" s="24">
        <v>0</v>
      </c>
      <c r="J15" s="24">
        <f t="shared" si="2"/>
        <v>0</v>
      </c>
      <c r="K15" s="188"/>
      <c r="L15" s="23">
        <v>0</v>
      </c>
      <c r="M15" s="24">
        <v>0</v>
      </c>
      <c r="N15" s="24">
        <f t="shared" si="3"/>
        <v>0</v>
      </c>
      <c r="O15" s="189"/>
    </row>
    <row r="16" spans="1:15" x14ac:dyDescent="0.25">
      <c r="A16" s="20" t="s">
        <v>34</v>
      </c>
      <c r="B16" s="21" t="s">
        <v>35</v>
      </c>
      <c r="C16" s="22" t="s">
        <v>20</v>
      </c>
      <c r="D16" s="23">
        <v>60.8</v>
      </c>
      <c r="E16" s="24">
        <v>0</v>
      </c>
      <c r="F16" s="24">
        <f t="shared" si="1"/>
        <v>0</v>
      </c>
      <c r="G16" s="187"/>
      <c r="H16" s="23">
        <v>0</v>
      </c>
      <c r="I16" s="24">
        <v>0</v>
      </c>
      <c r="J16" s="24">
        <f t="shared" si="2"/>
        <v>0</v>
      </c>
      <c r="K16" s="188"/>
      <c r="L16" s="23">
        <v>0</v>
      </c>
      <c r="M16" s="24">
        <v>0</v>
      </c>
      <c r="N16" s="24">
        <f t="shared" si="3"/>
        <v>0</v>
      </c>
      <c r="O16" s="189"/>
    </row>
    <row r="17" spans="1:15" x14ac:dyDescent="0.25">
      <c r="A17" s="20" t="s">
        <v>36</v>
      </c>
      <c r="B17" s="21" t="s">
        <v>37</v>
      </c>
      <c r="C17" s="22" t="s">
        <v>2</v>
      </c>
      <c r="D17" s="23">
        <v>0</v>
      </c>
      <c r="E17" s="24">
        <v>0</v>
      </c>
      <c r="F17" s="24">
        <f t="shared" si="1"/>
        <v>0</v>
      </c>
      <c r="G17" s="187"/>
      <c r="H17" s="23">
        <v>17</v>
      </c>
      <c r="I17" s="24">
        <v>0</v>
      </c>
      <c r="J17" s="24">
        <f>I17*H17</f>
        <v>0</v>
      </c>
      <c r="K17" s="188"/>
      <c r="L17" s="23">
        <v>0</v>
      </c>
      <c r="M17" s="24">
        <v>0</v>
      </c>
      <c r="N17" s="24">
        <f t="shared" si="3"/>
        <v>0</v>
      </c>
      <c r="O17" s="189"/>
    </row>
    <row r="18" spans="1:15" x14ac:dyDescent="0.25">
      <c r="A18" s="20" t="s">
        <v>38</v>
      </c>
      <c r="B18" s="21" t="s">
        <v>39</v>
      </c>
      <c r="C18" s="22" t="s">
        <v>20</v>
      </c>
      <c r="D18" s="23">
        <v>0</v>
      </c>
      <c r="E18" s="24">
        <v>0</v>
      </c>
      <c r="F18" s="24">
        <f t="shared" si="1"/>
        <v>0</v>
      </c>
      <c r="G18" s="187"/>
      <c r="H18" s="23">
        <v>12</v>
      </c>
      <c r="I18" s="24">
        <v>0</v>
      </c>
      <c r="J18" s="24">
        <f>I18*H18</f>
        <v>0</v>
      </c>
      <c r="K18" s="188"/>
      <c r="L18" s="23">
        <v>0</v>
      </c>
      <c r="M18" s="24">
        <v>0</v>
      </c>
      <c r="N18" s="24">
        <f t="shared" si="3"/>
        <v>0</v>
      </c>
      <c r="O18" s="189"/>
    </row>
    <row r="19" spans="1:15" x14ac:dyDescent="0.25">
      <c r="A19" s="20" t="s">
        <v>40</v>
      </c>
      <c r="B19" s="21" t="s">
        <v>41</v>
      </c>
      <c r="C19" s="22" t="s">
        <v>20</v>
      </c>
      <c r="D19" s="23">
        <v>0.24</v>
      </c>
      <c r="E19" s="24">
        <v>0</v>
      </c>
      <c r="F19" s="24">
        <f t="shared" si="1"/>
        <v>0</v>
      </c>
      <c r="G19" s="187"/>
      <c r="H19" s="23">
        <v>0</v>
      </c>
      <c r="I19" s="24">
        <v>0</v>
      </c>
      <c r="J19" s="24">
        <f t="shared" si="2"/>
        <v>0</v>
      </c>
      <c r="K19" s="188"/>
      <c r="L19" s="23">
        <v>0</v>
      </c>
      <c r="M19" s="24">
        <v>0</v>
      </c>
      <c r="N19" s="24">
        <f t="shared" si="3"/>
        <v>0</v>
      </c>
      <c r="O19" s="189"/>
    </row>
    <row r="20" spans="1:15" x14ac:dyDescent="0.25">
      <c r="A20" s="20" t="s">
        <v>42</v>
      </c>
      <c r="B20" s="21" t="s">
        <v>43</v>
      </c>
      <c r="C20" s="22" t="s">
        <v>20</v>
      </c>
      <c r="D20" s="23">
        <v>1.92</v>
      </c>
      <c r="E20" s="24">
        <v>0</v>
      </c>
      <c r="F20" s="24">
        <f t="shared" si="1"/>
        <v>0</v>
      </c>
      <c r="G20" s="187"/>
      <c r="H20" s="23">
        <v>0</v>
      </c>
      <c r="I20" s="24">
        <v>0</v>
      </c>
      <c r="J20" s="24">
        <f t="shared" si="2"/>
        <v>0</v>
      </c>
      <c r="K20" s="188"/>
      <c r="L20" s="23">
        <v>0</v>
      </c>
      <c r="M20" s="24">
        <v>0</v>
      </c>
      <c r="N20" s="24">
        <f t="shared" si="3"/>
        <v>0</v>
      </c>
      <c r="O20" s="189"/>
    </row>
    <row r="21" spans="1:15" ht="15.75" thickBot="1" x14ac:dyDescent="0.3">
      <c r="A21" s="20" t="s">
        <v>44</v>
      </c>
      <c r="B21" s="26" t="s">
        <v>45</v>
      </c>
      <c r="C21" s="27" t="s">
        <v>20</v>
      </c>
      <c r="D21" s="28">
        <v>0</v>
      </c>
      <c r="E21" s="29">
        <v>0</v>
      </c>
      <c r="F21" s="24">
        <f t="shared" si="0"/>
        <v>0</v>
      </c>
      <c r="G21" s="187"/>
      <c r="H21" s="28">
        <v>0</v>
      </c>
      <c r="I21" s="29">
        <v>0</v>
      </c>
      <c r="J21" s="24">
        <f t="shared" si="2"/>
        <v>0</v>
      </c>
      <c r="K21" s="188"/>
      <c r="L21" s="28">
        <v>2.5</v>
      </c>
      <c r="M21" s="29">
        <v>0</v>
      </c>
      <c r="N21" s="24">
        <f t="shared" si="3"/>
        <v>0</v>
      </c>
      <c r="O21" s="189"/>
    </row>
    <row r="22" spans="1:15" s="19" customFormat="1" x14ac:dyDescent="0.25">
      <c r="A22" s="30">
        <v>4</v>
      </c>
      <c r="B22" s="31" t="s">
        <v>46</v>
      </c>
      <c r="C22" s="32"/>
      <c r="D22" s="30"/>
      <c r="E22" s="33"/>
      <c r="F22" s="34"/>
      <c r="G22" s="16">
        <f>SUM(F23:F27)</f>
        <v>0</v>
      </c>
      <c r="H22" s="30"/>
      <c r="I22" s="33">
        <v>0</v>
      </c>
      <c r="J22" s="34"/>
      <c r="K22" s="17">
        <f>SUM(J23:J27)</f>
        <v>0</v>
      </c>
      <c r="L22" s="30"/>
      <c r="M22" s="33">
        <v>0</v>
      </c>
      <c r="N22" s="34"/>
      <c r="O22" s="18">
        <f>SUM(N27)</f>
        <v>0</v>
      </c>
    </row>
    <row r="23" spans="1:15" x14ac:dyDescent="0.25">
      <c r="A23" s="20" t="s">
        <v>47</v>
      </c>
      <c r="B23" s="21" t="s">
        <v>48</v>
      </c>
      <c r="C23" s="22" t="s">
        <v>15</v>
      </c>
      <c r="D23" s="23">
        <v>608</v>
      </c>
      <c r="E23" s="24">
        <v>0</v>
      </c>
      <c r="F23" s="24">
        <f t="shared" si="0"/>
        <v>0</v>
      </c>
      <c r="G23" s="35"/>
      <c r="H23" s="23">
        <v>0</v>
      </c>
      <c r="I23" s="24">
        <v>0</v>
      </c>
      <c r="J23" s="24">
        <f t="shared" ref="J23:J27" si="4">I23*H23</f>
        <v>0</v>
      </c>
      <c r="K23" s="36"/>
      <c r="L23" s="23">
        <v>0</v>
      </c>
      <c r="M23" s="24">
        <v>0</v>
      </c>
      <c r="N23" s="24">
        <f t="shared" ref="N23:N26" si="5">M23*L23</f>
        <v>0</v>
      </c>
      <c r="O23" s="37"/>
    </row>
    <row r="24" spans="1:15" x14ac:dyDescent="0.25">
      <c r="A24" s="20" t="s">
        <v>49</v>
      </c>
      <c r="B24" s="21" t="s">
        <v>50</v>
      </c>
      <c r="C24" s="22" t="s">
        <v>51</v>
      </c>
      <c r="D24" s="23">
        <v>229</v>
      </c>
      <c r="E24" s="24">
        <v>0</v>
      </c>
      <c r="F24" s="24">
        <f t="shared" si="0"/>
        <v>0</v>
      </c>
      <c r="G24" s="35"/>
      <c r="H24" s="23">
        <v>0</v>
      </c>
      <c r="I24" s="24">
        <v>0</v>
      </c>
      <c r="J24" s="24">
        <f t="shared" si="4"/>
        <v>0</v>
      </c>
      <c r="K24" s="36"/>
      <c r="L24" s="23">
        <v>0</v>
      </c>
      <c r="M24" s="24">
        <v>0</v>
      </c>
      <c r="N24" s="24">
        <f t="shared" si="5"/>
        <v>0</v>
      </c>
      <c r="O24" s="37"/>
    </row>
    <row r="25" spans="1:15" x14ac:dyDescent="0.25">
      <c r="A25" s="28" t="s">
        <v>52</v>
      </c>
      <c r="B25" s="26" t="s">
        <v>53</v>
      </c>
      <c r="C25" s="27" t="s">
        <v>12</v>
      </c>
      <c r="D25" s="28">
        <v>1</v>
      </c>
      <c r="E25" s="29">
        <v>0</v>
      </c>
      <c r="F25" s="29">
        <f t="shared" si="0"/>
        <v>0</v>
      </c>
      <c r="G25" s="35"/>
      <c r="H25" s="28">
        <v>0</v>
      </c>
      <c r="I25" s="29">
        <v>0</v>
      </c>
      <c r="J25" s="29">
        <f t="shared" si="4"/>
        <v>0</v>
      </c>
      <c r="K25" s="36"/>
      <c r="L25" s="28">
        <v>0</v>
      </c>
      <c r="M25" s="29">
        <v>0</v>
      </c>
      <c r="N25" s="29">
        <f t="shared" si="5"/>
        <v>0</v>
      </c>
      <c r="O25" s="37"/>
    </row>
    <row r="26" spans="1:15" x14ac:dyDescent="0.25">
      <c r="A26" s="23" t="s">
        <v>54</v>
      </c>
      <c r="B26" s="26" t="s">
        <v>55</v>
      </c>
      <c r="C26" s="27" t="s">
        <v>15</v>
      </c>
      <c r="D26" s="28">
        <v>120</v>
      </c>
      <c r="E26" s="29">
        <v>0</v>
      </c>
      <c r="F26" s="29">
        <f t="shared" si="0"/>
        <v>0</v>
      </c>
      <c r="G26" s="35"/>
      <c r="H26" s="28">
        <v>120</v>
      </c>
      <c r="I26" s="29">
        <v>0</v>
      </c>
      <c r="J26" s="29">
        <f t="shared" si="4"/>
        <v>0</v>
      </c>
      <c r="K26" s="36"/>
      <c r="L26" s="28">
        <v>0</v>
      </c>
      <c r="M26" s="29">
        <v>0</v>
      </c>
      <c r="N26" s="29">
        <f t="shared" si="5"/>
        <v>0</v>
      </c>
      <c r="O26" s="37"/>
    </row>
    <row r="27" spans="1:15" ht="15.75" thickBot="1" x14ac:dyDescent="0.3">
      <c r="A27" s="20" t="s">
        <v>56</v>
      </c>
      <c r="B27" s="26" t="s">
        <v>57</v>
      </c>
      <c r="C27" s="27" t="s">
        <v>20</v>
      </c>
      <c r="D27" s="28">
        <v>0</v>
      </c>
      <c r="E27" s="29">
        <v>0</v>
      </c>
      <c r="F27" s="29">
        <f t="shared" si="0"/>
        <v>0</v>
      </c>
      <c r="G27" s="35"/>
      <c r="H27" s="28">
        <v>0</v>
      </c>
      <c r="I27" s="29">
        <v>0</v>
      </c>
      <c r="J27" s="29">
        <f t="shared" si="4"/>
        <v>0</v>
      </c>
      <c r="K27" s="36"/>
      <c r="L27" s="28">
        <v>7</v>
      </c>
      <c r="M27" s="24">
        <v>0</v>
      </c>
      <c r="N27" s="24">
        <f>M27*L27</f>
        <v>0</v>
      </c>
      <c r="O27" s="37"/>
    </row>
    <row r="28" spans="1:15" s="19" customFormat="1" x14ac:dyDescent="0.25">
      <c r="A28" s="30">
        <v>5</v>
      </c>
      <c r="B28" s="31" t="s">
        <v>58</v>
      </c>
      <c r="C28" s="32"/>
      <c r="D28" s="30"/>
      <c r="E28" s="33"/>
      <c r="F28" s="38"/>
      <c r="G28" s="39">
        <f>SUM(F29:F29)</f>
        <v>0</v>
      </c>
      <c r="H28" s="30"/>
      <c r="I28" s="33"/>
      <c r="J28" s="38"/>
      <c r="K28" s="40">
        <f>SUM(J29)</f>
        <v>0</v>
      </c>
      <c r="L28" s="30"/>
      <c r="M28" s="33">
        <v>0</v>
      </c>
      <c r="N28" s="38"/>
      <c r="O28" s="18">
        <f>SUM(N29)</f>
        <v>0</v>
      </c>
    </row>
    <row r="29" spans="1:15" ht="15.75" thickBot="1" x14ac:dyDescent="0.3">
      <c r="A29" s="23" t="s">
        <v>59</v>
      </c>
      <c r="B29" s="21" t="s">
        <v>60</v>
      </c>
      <c r="C29" s="22" t="s">
        <v>51</v>
      </c>
      <c r="D29" s="23">
        <v>102</v>
      </c>
      <c r="E29" s="24">
        <v>0</v>
      </c>
      <c r="F29" s="24">
        <f>E29*D29</f>
        <v>0</v>
      </c>
      <c r="G29" s="41"/>
      <c r="H29" s="42">
        <v>0</v>
      </c>
      <c r="I29" s="43">
        <v>0</v>
      </c>
      <c r="J29" s="44">
        <f>I29*H29</f>
        <v>0</v>
      </c>
      <c r="K29" s="45"/>
      <c r="L29" s="42">
        <v>0</v>
      </c>
      <c r="M29" s="43">
        <v>0</v>
      </c>
      <c r="N29" s="44">
        <f>M29*L29</f>
        <v>0</v>
      </c>
      <c r="O29" s="37"/>
    </row>
    <row r="30" spans="1:15" s="19" customFormat="1" x14ac:dyDescent="0.25">
      <c r="A30" s="30">
        <v>6</v>
      </c>
      <c r="B30" s="31" t="s">
        <v>61</v>
      </c>
      <c r="C30" s="32"/>
      <c r="D30" s="30"/>
      <c r="E30" s="33"/>
      <c r="F30" s="34"/>
      <c r="G30" s="16">
        <f>SUM(F31:F35)</f>
        <v>0</v>
      </c>
      <c r="H30" s="30"/>
      <c r="I30" s="33"/>
      <c r="J30" s="34"/>
      <c r="K30" s="17">
        <f>SUM(J31:J35)</f>
        <v>0</v>
      </c>
      <c r="L30" s="30"/>
      <c r="M30" s="33">
        <v>0</v>
      </c>
      <c r="N30" s="34"/>
      <c r="O30" s="18">
        <f>SUM(N31:N35)</f>
        <v>0</v>
      </c>
    </row>
    <row r="31" spans="1:15" x14ac:dyDescent="0.25">
      <c r="A31" s="23" t="s">
        <v>62</v>
      </c>
      <c r="B31" s="21" t="s">
        <v>63</v>
      </c>
      <c r="C31" s="22" t="s">
        <v>64</v>
      </c>
      <c r="D31" s="23">
        <v>4</v>
      </c>
      <c r="E31" s="29">
        <v>0</v>
      </c>
      <c r="F31" s="29">
        <f t="shared" ref="F31:F34" si="6">E31*D31</f>
        <v>0</v>
      </c>
      <c r="G31" s="187"/>
      <c r="H31" s="23">
        <v>0</v>
      </c>
      <c r="I31" s="24">
        <v>0</v>
      </c>
      <c r="J31" s="24">
        <f>I31*H31</f>
        <v>0</v>
      </c>
      <c r="K31" s="188"/>
      <c r="L31" s="23">
        <v>2</v>
      </c>
      <c r="M31" s="24">
        <v>0</v>
      </c>
      <c r="N31" s="24">
        <f>M31*L31</f>
        <v>0</v>
      </c>
      <c r="O31" s="189"/>
    </row>
    <row r="32" spans="1:15" x14ac:dyDescent="0.25">
      <c r="A32" s="23" t="s">
        <v>65</v>
      </c>
      <c r="B32" s="21" t="s">
        <v>66</v>
      </c>
      <c r="C32" s="22" t="s">
        <v>64</v>
      </c>
      <c r="D32" s="23">
        <v>16</v>
      </c>
      <c r="E32" s="29">
        <v>0</v>
      </c>
      <c r="F32" s="29">
        <f t="shared" si="6"/>
        <v>0</v>
      </c>
      <c r="G32" s="187"/>
      <c r="H32" s="23">
        <v>0</v>
      </c>
      <c r="I32" s="24">
        <v>0</v>
      </c>
      <c r="J32" s="24">
        <f>I32*H32</f>
        <v>0</v>
      </c>
      <c r="K32" s="188"/>
      <c r="L32" s="23">
        <v>4</v>
      </c>
      <c r="M32" s="24">
        <v>0</v>
      </c>
      <c r="N32" s="24">
        <f>M32*L32</f>
        <v>0</v>
      </c>
      <c r="O32" s="189"/>
    </row>
    <row r="33" spans="1:15" x14ac:dyDescent="0.25">
      <c r="A33" s="23" t="s">
        <v>67</v>
      </c>
      <c r="B33" s="21" t="s">
        <v>68</v>
      </c>
      <c r="C33" s="22" t="s">
        <v>12</v>
      </c>
      <c r="D33" s="23">
        <v>1</v>
      </c>
      <c r="E33" s="29">
        <v>0</v>
      </c>
      <c r="F33" s="29">
        <f t="shared" si="6"/>
        <v>0</v>
      </c>
      <c r="G33" s="187"/>
      <c r="H33" s="23">
        <v>0</v>
      </c>
      <c r="I33" s="24">
        <v>0</v>
      </c>
      <c r="J33" s="24">
        <f>I33*H33</f>
        <v>0</v>
      </c>
      <c r="K33" s="188"/>
      <c r="L33" s="23">
        <v>1</v>
      </c>
      <c r="M33" s="24">
        <v>0</v>
      </c>
      <c r="N33" s="24">
        <f>M33*L33</f>
        <v>0</v>
      </c>
      <c r="O33" s="189"/>
    </row>
    <row r="34" spans="1:15" x14ac:dyDescent="0.25">
      <c r="A34" s="23" t="s">
        <v>69</v>
      </c>
      <c r="B34" s="21" t="s">
        <v>70</v>
      </c>
      <c r="C34" s="22" t="s">
        <v>12</v>
      </c>
      <c r="D34" s="23">
        <v>1</v>
      </c>
      <c r="E34" s="29">
        <v>0</v>
      </c>
      <c r="F34" s="29">
        <f t="shared" si="6"/>
        <v>0</v>
      </c>
      <c r="G34" s="187"/>
      <c r="H34" s="23">
        <v>0</v>
      </c>
      <c r="I34" s="24">
        <v>0</v>
      </c>
      <c r="J34" s="24">
        <f>I34*H34</f>
        <v>0</v>
      </c>
      <c r="K34" s="188"/>
      <c r="L34" s="23">
        <v>1</v>
      </c>
      <c r="M34" s="24">
        <v>0</v>
      </c>
      <c r="N34" s="24">
        <f>M34*L34</f>
        <v>0</v>
      </c>
      <c r="O34" s="189"/>
    </row>
    <row r="35" spans="1:15" ht="15.75" thickBot="1" x14ac:dyDescent="0.3">
      <c r="A35" s="28" t="s">
        <v>69</v>
      </c>
      <c r="B35" s="26" t="s">
        <v>71</v>
      </c>
      <c r="C35" s="27" t="s">
        <v>12</v>
      </c>
      <c r="D35" s="28">
        <v>1</v>
      </c>
      <c r="E35" s="24">
        <v>0</v>
      </c>
      <c r="F35" s="24">
        <f>E35*D35</f>
        <v>0</v>
      </c>
      <c r="G35" s="187"/>
      <c r="H35" s="28">
        <v>0</v>
      </c>
      <c r="I35" s="29">
        <v>0</v>
      </c>
      <c r="J35" s="24">
        <f>I35*H35</f>
        <v>0</v>
      </c>
      <c r="K35" s="188"/>
      <c r="L35" s="28">
        <v>1</v>
      </c>
      <c r="M35" s="29">
        <v>0</v>
      </c>
      <c r="N35" s="24">
        <f>M35*L35</f>
        <v>0</v>
      </c>
      <c r="O35" s="189"/>
    </row>
    <row r="36" spans="1:15" s="19" customFormat="1" x14ac:dyDescent="0.25">
      <c r="A36" s="30">
        <v>7</v>
      </c>
      <c r="B36" s="31" t="s">
        <v>72</v>
      </c>
      <c r="C36" s="32"/>
      <c r="D36" s="30"/>
      <c r="E36" s="33"/>
      <c r="F36" s="34"/>
      <c r="G36" s="16">
        <f>SUM(F37)</f>
        <v>0</v>
      </c>
      <c r="H36" s="30"/>
      <c r="I36" s="33"/>
      <c r="J36" s="34"/>
      <c r="K36" s="17">
        <f>SUM(J37:J44)</f>
        <v>0</v>
      </c>
      <c r="L36" s="30"/>
      <c r="M36" s="33">
        <v>0</v>
      </c>
      <c r="N36" s="34"/>
      <c r="O36" s="18">
        <f>SUM(N37:N44)</f>
        <v>0</v>
      </c>
    </row>
    <row r="37" spans="1:15" x14ac:dyDescent="0.25">
      <c r="A37" s="23" t="s">
        <v>73</v>
      </c>
      <c r="B37" s="21" t="s">
        <v>74</v>
      </c>
      <c r="C37" s="22" t="s">
        <v>64</v>
      </c>
      <c r="D37" s="23">
        <v>1</v>
      </c>
      <c r="E37" s="24">
        <v>0</v>
      </c>
      <c r="F37" s="24">
        <f>E37*D37</f>
        <v>0</v>
      </c>
      <c r="G37" s="187"/>
      <c r="H37" s="23">
        <v>0</v>
      </c>
      <c r="I37" s="24">
        <v>0</v>
      </c>
      <c r="J37" s="24">
        <f t="shared" ref="J37:J44" si="7">I37*H37</f>
        <v>0</v>
      </c>
      <c r="K37" s="188"/>
      <c r="L37" s="23">
        <v>0</v>
      </c>
      <c r="M37" s="24">
        <v>0</v>
      </c>
      <c r="N37" s="24">
        <f t="shared" ref="N37:N44" si="8">M37*L37</f>
        <v>0</v>
      </c>
      <c r="O37" s="189"/>
    </row>
    <row r="38" spans="1:15" x14ac:dyDescent="0.25">
      <c r="A38" s="28" t="s">
        <v>75</v>
      </c>
      <c r="B38" s="26" t="s">
        <v>76</v>
      </c>
      <c r="C38" s="27" t="s">
        <v>64</v>
      </c>
      <c r="D38" s="28">
        <v>0</v>
      </c>
      <c r="E38" s="29">
        <v>0</v>
      </c>
      <c r="F38" s="24">
        <f t="shared" si="0"/>
        <v>0</v>
      </c>
      <c r="G38" s="187"/>
      <c r="H38" s="28">
        <v>0</v>
      </c>
      <c r="I38" s="29">
        <v>0</v>
      </c>
      <c r="J38" s="24">
        <f t="shared" si="7"/>
        <v>0</v>
      </c>
      <c r="K38" s="188"/>
      <c r="L38" s="28">
        <v>1</v>
      </c>
      <c r="M38" s="24">
        <v>0</v>
      </c>
      <c r="N38" s="24">
        <f t="shared" si="8"/>
        <v>0</v>
      </c>
      <c r="O38" s="189"/>
    </row>
    <row r="39" spans="1:15" x14ac:dyDescent="0.25">
      <c r="A39" s="23" t="s">
        <v>77</v>
      </c>
      <c r="B39" s="26" t="s">
        <v>78</v>
      </c>
      <c r="C39" s="27" t="s">
        <v>64</v>
      </c>
      <c r="D39" s="28">
        <v>0</v>
      </c>
      <c r="E39" s="29">
        <v>0</v>
      </c>
      <c r="F39" s="24">
        <f t="shared" si="0"/>
        <v>0</v>
      </c>
      <c r="G39" s="187"/>
      <c r="H39" s="28">
        <v>0</v>
      </c>
      <c r="I39" s="29">
        <v>0</v>
      </c>
      <c r="J39" s="24">
        <f t="shared" si="7"/>
        <v>0</v>
      </c>
      <c r="K39" s="188"/>
      <c r="L39" s="28">
        <v>1</v>
      </c>
      <c r="M39" s="24">
        <v>0</v>
      </c>
      <c r="N39" s="24">
        <f t="shared" si="8"/>
        <v>0</v>
      </c>
      <c r="O39" s="189"/>
    </row>
    <row r="40" spans="1:15" x14ac:dyDescent="0.25">
      <c r="A40" s="28" t="s">
        <v>79</v>
      </c>
      <c r="B40" s="26" t="s">
        <v>80</v>
      </c>
      <c r="C40" s="27" t="s">
        <v>64</v>
      </c>
      <c r="D40" s="28">
        <v>0</v>
      </c>
      <c r="E40" s="29">
        <v>0</v>
      </c>
      <c r="F40" s="24">
        <f t="shared" si="0"/>
        <v>0</v>
      </c>
      <c r="G40" s="187"/>
      <c r="H40" s="28">
        <v>0</v>
      </c>
      <c r="I40" s="29">
        <v>0</v>
      </c>
      <c r="J40" s="24">
        <f t="shared" si="7"/>
        <v>0</v>
      </c>
      <c r="K40" s="188"/>
      <c r="L40" s="28">
        <v>1</v>
      </c>
      <c r="M40" s="24">
        <v>0</v>
      </c>
      <c r="N40" s="24">
        <f t="shared" si="8"/>
        <v>0</v>
      </c>
      <c r="O40" s="189"/>
    </row>
    <row r="41" spans="1:15" x14ac:dyDescent="0.25">
      <c r="A41" s="23" t="s">
        <v>81</v>
      </c>
      <c r="B41" s="26" t="s">
        <v>82</v>
      </c>
      <c r="C41" s="27" t="s">
        <v>64</v>
      </c>
      <c r="D41" s="28">
        <v>0</v>
      </c>
      <c r="E41" s="29">
        <v>0</v>
      </c>
      <c r="F41" s="24">
        <f t="shared" si="0"/>
        <v>0</v>
      </c>
      <c r="G41" s="187"/>
      <c r="H41" s="28">
        <v>0</v>
      </c>
      <c r="I41" s="29">
        <v>0</v>
      </c>
      <c r="J41" s="24">
        <f t="shared" si="7"/>
        <v>0</v>
      </c>
      <c r="K41" s="188"/>
      <c r="L41" s="28">
        <v>1</v>
      </c>
      <c r="M41" s="24">
        <v>0</v>
      </c>
      <c r="N41" s="24">
        <f t="shared" si="8"/>
        <v>0</v>
      </c>
      <c r="O41" s="189"/>
    </row>
    <row r="42" spans="1:15" x14ac:dyDescent="0.25">
      <c r="A42" s="28" t="s">
        <v>83</v>
      </c>
      <c r="B42" s="26" t="s">
        <v>84</v>
      </c>
      <c r="C42" s="27" t="s">
        <v>64</v>
      </c>
      <c r="D42" s="28">
        <v>0</v>
      </c>
      <c r="E42" s="29">
        <v>0</v>
      </c>
      <c r="F42" s="24">
        <f t="shared" si="0"/>
        <v>0</v>
      </c>
      <c r="G42" s="187"/>
      <c r="H42" s="28">
        <v>0</v>
      </c>
      <c r="I42" s="29">
        <v>0</v>
      </c>
      <c r="J42" s="24">
        <f t="shared" si="7"/>
        <v>0</v>
      </c>
      <c r="K42" s="188"/>
      <c r="L42" s="28">
        <v>1</v>
      </c>
      <c r="M42" s="24">
        <v>0</v>
      </c>
      <c r="N42" s="24">
        <f t="shared" si="8"/>
        <v>0</v>
      </c>
      <c r="O42" s="189"/>
    </row>
    <row r="43" spans="1:15" x14ac:dyDescent="0.25">
      <c r="A43" s="23" t="s">
        <v>85</v>
      </c>
      <c r="B43" s="26" t="s">
        <v>86</v>
      </c>
      <c r="C43" s="27" t="s">
        <v>64</v>
      </c>
      <c r="D43" s="28">
        <v>0</v>
      </c>
      <c r="E43" s="29">
        <v>0</v>
      </c>
      <c r="F43" s="24">
        <f t="shared" si="0"/>
        <v>0</v>
      </c>
      <c r="G43" s="187"/>
      <c r="H43" s="28">
        <v>0</v>
      </c>
      <c r="I43" s="29">
        <v>0</v>
      </c>
      <c r="J43" s="24">
        <f t="shared" si="7"/>
        <v>0</v>
      </c>
      <c r="K43" s="188"/>
      <c r="L43" s="28">
        <v>1</v>
      </c>
      <c r="M43" s="24">
        <v>0</v>
      </c>
      <c r="N43" s="24">
        <f t="shared" si="8"/>
        <v>0</v>
      </c>
      <c r="O43" s="189"/>
    </row>
    <row r="44" spans="1:15" ht="15.75" thickBot="1" x14ac:dyDescent="0.3">
      <c r="A44" s="28" t="s">
        <v>87</v>
      </c>
      <c r="B44" s="26" t="s">
        <v>88</v>
      </c>
      <c r="C44" s="27" t="s">
        <v>64</v>
      </c>
      <c r="D44" s="28">
        <v>0</v>
      </c>
      <c r="E44" s="29">
        <v>0</v>
      </c>
      <c r="F44" s="24">
        <f t="shared" si="0"/>
        <v>0</v>
      </c>
      <c r="G44" s="187"/>
      <c r="H44" s="28">
        <v>0</v>
      </c>
      <c r="I44" s="29">
        <v>0</v>
      </c>
      <c r="J44" s="24">
        <f t="shared" si="7"/>
        <v>0</v>
      </c>
      <c r="K44" s="188"/>
      <c r="L44" s="28">
        <v>1</v>
      </c>
      <c r="M44" s="24">
        <v>0</v>
      </c>
      <c r="N44" s="24">
        <f t="shared" si="8"/>
        <v>0</v>
      </c>
      <c r="O44" s="189"/>
    </row>
    <row r="45" spans="1:15" s="19" customFormat="1" x14ac:dyDescent="0.25">
      <c r="A45" s="30">
        <v>8</v>
      </c>
      <c r="B45" s="31" t="s">
        <v>89</v>
      </c>
      <c r="C45" s="32"/>
      <c r="D45" s="30"/>
      <c r="E45" s="33"/>
      <c r="F45" s="34"/>
      <c r="G45" s="16">
        <f>+F46+F47</f>
        <v>0</v>
      </c>
      <c r="H45" s="30"/>
      <c r="I45" s="33"/>
      <c r="J45" s="34"/>
      <c r="K45" s="17">
        <f>SUM(J46:J47)</f>
        <v>0</v>
      </c>
      <c r="L45" s="30"/>
      <c r="M45" s="33"/>
      <c r="N45" s="34"/>
      <c r="O45" s="18">
        <f>SUM(N46:N47)</f>
        <v>0</v>
      </c>
    </row>
    <row r="46" spans="1:15" x14ac:dyDescent="0.25">
      <c r="A46" s="23" t="s">
        <v>90</v>
      </c>
      <c r="B46" s="21" t="s">
        <v>94</v>
      </c>
      <c r="C46" s="22" t="s">
        <v>64</v>
      </c>
      <c r="D46" s="23">
        <v>6</v>
      </c>
      <c r="E46" s="24">
        <v>0</v>
      </c>
      <c r="F46" s="24">
        <f t="shared" si="0"/>
        <v>0</v>
      </c>
      <c r="G46" s="187"/>
      <c r="H46" s="23">
        <v>0</v>
      </c>
      <c r="I46" s="24">
        <v>0</v>
      </c>
      <c r="J46" s="24">
        <f>I46*H46</f>
        <v>0</v>
      </c>
      <c r="K46" s="188"/>
      <c r="L46" s="23">
        <v>0</v>
      </c>
      <c r="M46" s="24">
        <v>0</v>
      </c>
      <c r="N46" s="46">
        <f>M46*L46</f>
        <v>0</v>
      </c>
      <c r="O46" s="199"/>
    </row>
    <row r="47" spans="1:15" ht="15.75" thickBot="1" x14ac:dyDescent="0.3">
      <c r="A47" s="47" t="s">
        <v>91</v>
      </c>
      <c r="B47" s="48" t="s">
        <v>92</v>
      </c>
      <c r="C47" s="49" t="s">
        <v>12</v>
      </c>
      <c r="D47" s="47">
        <v>1</v>
      </c>
      <c r="E47" s="50">
        <v>0</v>
      </c>
      <c r="F47" s="50">
        <f t="shared" si="0"/>
        <v>0</v>
      </c>
      <c r="G47" s="197"/>
      <c r="H47" s="47">
        <v>0</v>
      </c>
      <c r="I47" s="50">
        <v>0</v>
      </c>
      <c r="J47" s="50">
        <f>I47*H47</f>
        <v>0</v>
      </c>
      <c r="K47" s="198"/>
      <c r="L47" s="47">
        <v>0</v>
      </c>
      <c r="M47" s="50">
        <v>0</v>
      </c>
      <c r="N47" s="51">
        <f>M47*L47</f>
        <v>0</v>
      </c>
      <c r="O47" s="200"/>
    </row>
    <row r="48" spans="1:15" ht="15.75" thickBot="1" x14ac:dyDescent="0.3">
      <c r="A48" s="1"/>
      <c r="C48" s="1"/>
      <c r="D48" s="1"/>
      <c r="G48" s="53">
        <f>SUM(G45,G36,G28,G30,G22,G13,G7,G4)</f>
        <v>0</v>
      </c>
      <c r="K48" s="54">
        <f>SUM(K45,K36,K30,K22,K13,K7,K4)</f>
        <v>0</v>
      </c>
      <c r="O48" s="55">
        <f>SUM(O45,O36,O30,O22,O13,O7,O4)</f>
        <v>0</v>
      </c>
    </row>
    <row r="49" spans="1:15" ht="15.75" thickBot="1" x14ac:dyDescent="0.3">
      <c r="A49" s="1"/>
      <c r="C49" s="1"/>
      <c r="D49" s="1"/>
    </row>
    <row r="50" spans="1:15" x14ac:dyDescent="0.25">
      <c r="A50" s="1"/>
      <c r="C50" s="1"/>
      <c r="D50" s="1"/>
      <c r="G50" s="190" t="s">
        <v>93</v>
      </c>
      <c r="H50" s="191"/>
      <c r="I50" s="191"/>
      <c r="J50" s="191"/>
      <c r="K50" s="191"/>
      <c r="L50" s="191"/>
      <c r="M50" s="192"/>
      <c r="N50" s="196">
        <f>+G48+K48+O48</f>
        <v>0</v>
      </c>
      <c r="O50" s="192"/>
    </row>
    <row r="51" spans="1:15" ht="15.75" thickBot="1" x14ac:dyDescent="0.3">
      <c r="A51" s="1"/>
      <c r="C51" s="1"/>
      <c r="D51" s="1"/>
      <c r="G51" s="193"/>
      <c r="H51" s="194"/>
      <c r="I51" s="194"/>
      <c r="J51" s="194"/>
      <c r="K51" s="194"/>
      <c r="L51" s="194"/>
      <c r="M51" s="195"/>
      <c r="N51" s="194"/>
      <c r="O51" s="195"/>
    </row>
    <row r="52" spans="1:15" x14ac:dyDescent="0.25">
      <c r="A52" s="1"/>
      <c r="C52" s="1"/>
      <c r="D52" s="1"/>
    </row>
    <row r="53" spans="1:15" x14ac:dyDescent="0.25">
      <c r="A53" s="1"/>
      <c r="C53" s="1"/>
      <c r="D53" s="1"/>
    </row>
    <row r="54" spans="1:15" x14ac:dyDescent="0.25">
      <c r="A54" s="1"/>
      <c r="C54" s="1"/>
      <c r="D54" s="1"/>
    </row>
    <row r="55" spans="1:15" x14ac:dyDescent="0.25">
      <c r="A55" s="1"/>
      <c r="C55" s="1"/>
      <c r="D55" s="1"/>
    </row>
  </sheetData>
  <mergeCells count="27">
    <mergeCell ref="G50:M51"/>
    <mergeCell ref="N50:O51"/>
    <mergeCell ref="G37:G44"/>
    <mergeCell ref="K37:K44"/>
    <mergeCell ref="O37:O44"/>
    <mergeCell ref="G46:G47"/>
    <mergeCell ref="K46:K47"/>
    <mergeCell ref="O46:O47"/>
    <mergeCell ref="G14:G21"/>
    <mergeCell ref="K14:K21"/>
    <mergeCell ref="O14:O21"/>
    <mergeCell ref="G31:G35"/>
    <mergeCell ref="K31:K35"/>
    <mergeCell ref="O31:O35"/>
    <mergeCell ref="G5:G6"/>
    <mergeCell ref="K5:K6"/>
    <mergeCell ref="O5:O6"/>
    <mergeCell ref="G8:G12"/>
    <mergeCell ref="K8:K12"/>
    <mergeCell ref="O8:O12"/>
    <mergeCell ref="A1:O1"/>
    <mergeCell ref="A2:A3"/>
    <mergeCell ref="B2:B3"/>
    <mergeCell ref="C2:C3"/>
    <mergeCell ref="D2:G2"/>
    <mergeCell ref="H2:K2"/>
    <mergeCell ref="L2:O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opLeftCell="F1" zoomScale="80" zoomScaleNormal="80" workbookViewId="0">
      <selection activeCell="O1" sqref="O1:AF34"/>
    </sheetView>
  </sheetViews>
  <sheetFormatPr baseColWidth="10" defaultRowHeight="15" x14ac:dyDescent="0.25"/>
  <cols>
    <col min="1" max="1" width="11.42578125" style="52"/>
    <col min="2" max="2" width="54.7109375" style="1" customWidth="1"/>
    <col min="3" max="3" width="12" style="52" customWidth="1"/>
    <col min="4" max="4" width="11.42578125" style="52"/>
    <col min="5" max="6" width="15.7109375" style="1" customWidth="1"/>
    <col min="7" max="7" width="11.42578125" style="52"/>
    <col min="8" max="8" width="15.7109375" style="1" customWidth="1"/>
    <col min="9" max="9" width="17.28515625" style="1" customWidth="1"/>
    <col min="10" max="10" width="11.42578125" style="52"/>
    <col min="11" max="11" width="15.7109375" style="1" customWidth="1"/>
    <col min="12" max="12" width="18.28515625" style="1" customWidth="1"/>
    <col min="13" max="13" width="19.28515625" style="1" customWidth="1"/>
    <col min="14" max="14" width="2.28515625" style="1" customWidth="1"/>
    <col min="15" max="15" width="11.42578125" style="52"/>
    <col min="16" max="16" width="17.42578125" style="1" bestFit="1" customWidth="1"/>
    <col min="17" max="17" width="11.42578125" style="52"/>
    <col min="18" max="18" width="2" style="1" customWidth="1"/>
    <col min="19" max="19" width="11.42578125" style="1"/>
    <col min="20" max="20" width="17.42578125" style="1" bestFit="1" customWidth="1"/>
    <col min="21" max="21" width="11.42578125" style="1"/>
    <col min="22" max="22" width="2.140625" style="1" customWidth="1"/>
    <col min="23" max="23" width="11.42578125" style="1"/>
    <col min="24" max="24" width="17.42578125" style="1" bestFit="1" customWidth="1"/>
    <col min="25" max="25" width="11.42578125" style="1"/>
    <col min="26" max="26" width="1.5703125" style="1" customWidth="1"/>
    <col min="27" max="27" width="11.42578125" style="1"/>
    <col min="28" max="28" width="17.140625" style="1" bestFit="1" customWidth="1"/>
    <col min="29" max="29" width="11.42578125" style="1"/>
    <col min="30" max="30" width="1.5703125" style="1" customWidth="1"/>
    <col min="31" max="31" width="11.42578125" style="1"/>
    <col min="32" max="32" width="17.42578125" style="1" bestFit="1" customWidth="1"/>
    <col min="33" max="33" width="11.42578125" style="1"/>
    <col min="34" max="34" width="1.42578125" style="1" customWidth="1"/>
    <col min="35" max="35" width="11.42578125" style="1"/>
    <col min="36" max="36" width="17.140625" style="1" bestFit="1" customWidth="1"/>
    <col min="37" max="16384" width="11.42578125" style="1"/>
  </cols>
  <sheetData>
    <row r="1" spans="1:30" ht="84" customHeight="1" thickBot="1" x14ac:dyDescent="0.3">
      <c r="A1" s="169" t="s">
        <v>136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74"/>
    </row>
    <row r="2" spans="1:30" ht="21.75" customHeight="1" thickBot="1" x14ac:dyDescent="0.3">
      <c r="A2" s="172" t="s">
        <v>0</v>
      </c>
      <c r="B2" s="174" t="s">
        <v>1</v>
      </c>
      <c r="C2" s="176" t="s">
        <v>2</v>
      </c>
      <c r="D2" s="178" t="s">
        <v>133</v>
      </c>
      <c r="E2" s="179"/>
      <c r="F2" s="179"/>
      <c r="G2" s="181" t="s">
        <v>134</v>
      </c>
      <c r="H2" s="182"/>
      <c r="I2" s="182"/>
      <c r="J2" s="201" t="s">
        <v>135</v>
      </c>
      <c r="K2" s="202"/>
      <c r="L2" s="203"/>
      <c r="M2" s="209" t="s">
        <v>102</v>
      </c>
      <c r="O2" s="204" t="s">
        <v>95</v>
      </c>
      <c r="P2" s="205"/>
      <c r="Q2" s="206"/>
      <c r="R2"/>
      <c r="S2" s="217" t="s">
        <v>96</v>
      </c>
      <c r="T2" s="218"/>
      <c r="U2" s="219"/>
      <c r="V2"/>
      <c r="W2" s="204" t="s">
        <v>97</v>
      </c>
      <c r="X2" s="205"/>
      <c r="Y2" s="206"/>
      <c r="Z2"/>
      <c r="AA2" s="204" t="s">
        <v>98</v>
      </c>
      <c r="AB2" s="205"/>
      <c r="AC2" s="206"/>
      <c r="AD2"/>
    </row>
    <row r="3" spans="1:30" ht="15.75" thickBot="1" x14ac:dyDescent="0.3">
      <c r="A3" s="173"/>
      <c r="B3" s="175"/>
      <c r="C3" s="177"/>
      <c r="D3" s="2" t="s">
        <v>6</v>
      </c>
      <c r="E3" s="3" t="s">
        <v>7</v>
      </c>
      <c r="F3" s="3" t="s">
        <v>8</v>
      </c>
      <c r="G3" s="5" t="s">
        <v>6</v>
      </c>
      <c r="H3" s="6" t="s">
        <v>7</v>
      </c>
      <c r="I3" s="6" t="s">
        <v>8</v>
      </c>
      <c r="J3" s="8" t="s">
        <v>6</v>
      </c>
      <c r="K3" s="9" t="s">
        <v>7</v>
      </c>
      <c r="L3" s="73" t="s">
        <v>8</v>
      </c>
      <c r="M3" s="210"/>
      <c r="O3" s="83" t="s">
        <v>99</v>
      </c>
      <c r="P3" s="84" t="s">
        <v>100</v>
      </c>
      <c r="Q3" s="85" t="s">
        <v>101</v>
      </c>
      <c r="R3"/>
      <c r="S3" s="83" t="s">
        <v>99</v>
      </c>
      <c r="T3" s="84" t="s">
        <v>100</v>
      </c>
      <c r="U3" s="85" t="s">
        <v>101</v>
      </c>
      <c r="V3"/>
      <c r="W3" s="83" t="s">
        <v>99</v>
      </c>
      <c r="X3" s="84" t="s">
        <v>100</v>
      </c>
      <c r="Y3" s="85" t="s">
        <v>101</v>
      </c>
      <c r="Z3"/>
      <c r="AA3" s="83" t="s">
        <v>99</v>
      </c>
      <c r="AB3" s="84" t="s">
        <v>100</v>
      </c>
      <c r="AC3" s="85" t="s">
        <v>101</v>
      </c>
      <c r="AD3"/>
    </row>
    <row r="4" spans="1:30" s="19" customFormat="1" x14ac:dyDescent="0.25">
      <c r="A4" s="11">
        <v>1</v>
      </c>
      <c r="B4" s="12" t="s">
        <v>10</v>
      </c>
      <c r="C4" s="13"/>
      <c r="D4" s="11"/>
      <c r="E4" s="15"/>
      <c r="F4" s="62"/>
      <c r="G4" s="57"/>
      <c r="H4" s="15"/>
      <c r="I4" s="67"/>
      <c r="J4" s="57"/>
      <c r="K4" s="15"/>
      <c r="L4" s="75"/>
      <c r="M4" s="79"/>
      <c r="O4" s="93"/>
      <c r="P4" s="87"/>
      <c r="Q4" s="88"/>
      <c r="R4"/>
      <c r="S4" s="97"/>
      <c r="T4" s="87"/>
      <c r="U4" s="92"/>
      <c r="W4" s="97"/>
      <c r="X4" s="87"/>
      <c r="Y4" s="92"/>
      <c r="AA4" s="97"/>
      <c r="AB4" s="87"/>
      <c r="AC4" s="92"/>
    </row>
    <row r="5" spans="1:30" x14ac:dyDescent="0.25">
      <c r="A5" s="20" t="s">
        <v>11</v>
      </c>
      <c r="B5" s="21" t="s">
        <v>14</v>
      </c>
      <c r="C5" s="22" t="s">
        <v>15</v>
      </c>
      <c r="D5" s="23">
        <v>49</v>
      </c>
      <c r="E5" s="46">
        <v>138.49</v>
      </c>
      <c r="F5" s="63">
        <f t="shared" ref="F5:F30" si="0">E5*D5</f>
        <v>6786.01</v>
      </c>
      <c r="G5" s="58">
        <v>50</v>
      </c>
      <c r="H5" s="46"/>
      <c r="I5" s="66"/>
      <c r="J5" s="58">
        <v>144</v>
      </c>
      <c r="K5" s="46"/>
      <c r="L5" s="76"/>
      <c r="M5" s="80">
        <f>+F5</f>
        <v>6786.01</v>
      </c>
      <c r="O5" s="94">
        <v>1</v>
      </c>
      <c r="P5" s="86">
        <f>+O5*M5</f>
        <v>6786.01</v>
      </c>
      <c r="Q5" s="89">
        <f>O5</f>
        <v>1</v>
      </c>
      <c r="S5" s="94">
        <v>0</v>
      </c>
      <c r="T5" s="86">
        <f>+S5*M5</f>
        <v>0</v>
      </c>
      <c r="U5" s="89">
        <f>+Q5+S5</f>
        <v>1</v>
      </c>
      <c r="W5" s="94">
        <v>0</v>
      </c>
      <c r="X5" s="86">
        <f>+W5*M5</f>
        <v>0</v>
      </c>
      <c r="Y5" s="89">
        <f>+U5+W5</f>
        <v>1</v>
      </c>
      <c r="AA5" s="94">
        <v>0</v>
      </c>
      <c r="AB5" s="86">
        <f>+AA5*M5</f>
        <v>0</v>
      </c>
      <c r="AC5" s="89">
        <f>+Y5+AA5</f>
        <v>1</v>
      </c>
    </row>
    <row r="6" spans="1:30" ht="15.75" thickBot="1" x14ac:dyDescent="0.3">
      <c r="A6" s="25" t="s">
        <v>13</v>
      </c>
      <c r="B6" s="26" t="s">
        <v>16</v>
      </c>
      <c r="C6" s="27" t="s">
        <v>12</v>
      </c>
      <c r="D6" s="28">
        <v>1</v>
      </c>
      <c r="E6" s="56">
        <v>4500</v>
      </c>
      <c r="F6" s="63">
        <f t="shared" si="0"/>
        <v>4500</v>
      </c>
      <c r="G6" s="59">
        <v>1</v>
      </c>
      <c r="H6" s="56">
        <v>3513.99</v>
      </c>
      <c r="I6" s="66">
        <f>H6*G6</f>
        <v>3513.99</v>
      </c>
      <c r="J6" s="59">
        <v>1</v>
      </c>
      <c r="K6" s="56">
        <v>3500</v>
      </c>
      <c r="L6" s="76">
        <f>K6*J6</f>
        <v>3500</v>
      </c>
      <c r="M6" s="81">
        <f>F6+I6+L6</f>
        <v>11513.99</v>
      </c>
      <c r="O6" s="94">
        <v>1</v>
      </c>
      <c r="P6" s="86">
        <f t="shared" ref="P6:P30" si="1">+O6*M6</f>
        <v>11513.99</v>
      </c>
      <c r="Q6" s="89">
        <f t="shared" ref="Q6:Q30" si="2">O6</f>
        <v>1</v>
      </c>
      <c r="S6" s="94">
        <v>0</v>
      </c>
      <c r="T6" s="86">
        <f t="shared" ref="T6:T30" si="3">+S6*M6</f>
        <v>0</v>
      </c>
      <c r="U6" s="89">
        <f t="shared" ref="U6:U30" si="4">+Q6+S6</f>
        <v>1</v>
      </c>
      <c r="W6" s="94">
        <v>0</v>
      </c>
      <c r="X6" s="86">
        <f t="shared" ref="X6:X30" si="5">+W6*M6</f>
        <v>0</v>
      </c>
      <c r="Y6" s="89">
        <f t="shared" ref="Y6:Y30" si="6">+U6+W6</f>
        <v>1</v>
      </c>
      <c r="AA6" s="94">
        <v>0</v>
      </c>
      <c r="AB6" s="86">
        <f t="shared" ref="AB6:AB30" si="7">+AA6*M6</f>
        <v>0</v>
      </c>
      <c r="AC6" s="89">
        <f t="shared" ref="AC6:AC30" si="8">+Y6+AA6</f>
        <v>1</v>
      </c>
    </row>
    <row r="7" spans="1:30" x14ac:dyDescent="0.25">
      <c r="A7" s="20" t="s">
        <v>18</v>
      </c>
      <c r="B7" s="21" t="s">
        <v>113</v>
      </c>
      <c r="C7" s="22" t="s">
        <v>20</v>
      </c>
      <c r="D7" s="23">
        <v>110</v>
      </c>
      <c r="E7" s="46">
        <v>1150</v>
      </c>
      <c r="F7" s="63">
        <f t="shared" si="0"/>
        <v>126500</v>
      </c>
      <c r="G7" s="58">
        <v>48</v>
      </c>
      <c r="H7" s="46">
        <v>1150</v>
      </c>
      <c r="I7" s="66">
        <f>H7*G7</f>
        <v>55200</v>
      </c>
      <c r="J7" s="58">
        <v>0</v>
      </c>
      <c r="K7" s="46">
        <v>1150</v>
      </c>
      <c r="L7" s="76">
        <f>K7*J7</f>
        <v>0</v>
      </c>
      <c r="M7" s="80">
        <f>F7+I7</f>
        <v>181700</v>
      </c>
      <c r="O7" s="94">
        <v>1</v>
      </c>
      <c r="P7" s="86">
        <f t="shared" si="1"/>
        <v>181700</v>
      </c>
      <c r="Q7" s="89">
        <f t="shared" si="2"/>
        <v>1</v>
      </c>
      <c r="S7" s="94">
        <v>0</v>
      </c>
      <c r="T7" s="86">
        <f t="shared" si="3"/>
        <v>0</v>
      </c>
      <c r="U7" s="89">
        <f t="shared" si="4"/>
        <v>1</v>
      </c>
      <c r="W7" s="94">
        <v>0</v>
      </c>
      <c r="X7" s="86">
        <f t="shared" si="5"/>
        <v>0</v>
      </c>
      <c r="Y7" s="89">
        <f t="shared" si="6"/>
        <v>1</v>
      </c>
      <c r="AA7" s="94">
        <v>0</v>
      </c>
      <c r="AB7" s="86">
        <f t="shared" si="7"/>
        <v>0</v>
      </c>
      <c r="AC7" s="89">
        <f t="shared" si="8"/>
        <v>1</v>
      </c>
    </row>
    <row r="8" spans="1:30" ht="15.75" thickBot="1" x14ac:dyDescent="0.3">
      <c r="A8" s="20" t="s">
        <v>21</v>
      </c>
      <c r="B8" s="21" t="s">
        <v>114</v>
      </c>
      <c r="C8" s="22" t="s">
        <v>12</v>
      </c>
      <c r="D8" s="23">
        <v>0</v>
      </c>
      <c r="E8" s="46">
        <v>0</v>
      </c>
      <c r="F8" s="63">
        <f t="shared" si="0"/>
        <v>0</v>
      </c>
      <c r="G8" s="58">
        <v>1</v>
      </c>
      <c r="H8" s="46">
        <v>218462.4</v>
      </c>
      <c r="I8" s="66">
        <f>H8*G8</f>
        <v>218462.4</v>
      </c>
      <c r="J8" s="58">
        <v>0</v>
      </c>
      <c r="K8" s="46">
        <v>0</v>
      </c>
      <c r="L8" s="76">
        <f>K8*J8</f>
        <v>0</v>
      </c>
      <c r="M8" s="80">
        <f>I8</f>
        <v>218462.4</v>
      </c>
      <c r="O8" s="94">
        <v>1</v>
      </c>
      <c r="P8" s="86">
        <f t="shared" si="1"/>
        <v>218462.4</v>
      </c>
      <c r="Q8" s="89">
        <f t="shared" si="2"/>
        <v>1</v>
      </c>
      <c r="S8" s="94">
        <v>0</v>
      </c>
      <c r="T8" s="86">
        <f t="shared" si="3"/>
        <v>0</v>
      </c>
      <c r="U8" s="89">
        <f t="shared" si="4"/>
        <v>1</v>
      </c>
      <c r="W8" s="94">
        <v>0</v>
      </c>
      <c r="X8" s="86">
        <f t="shared" si="5"/>
        <v>0</v>
      </c>
      <c r="Y8" s="89">
        <f t="shared" si="6"/>
        <v>1</v>
      </c>
      <c r="AA8" s="94">
        <v>0</v>
      </c>
      <c r="AB8" s="86">
        <f t="shared" si="7"/>
        <v>0</v>
      </c>
      <c r="AC8" s="89">
        <f t="shared" si="8"/>
        <v>1</v>
      </c>
    </row>
    <row r="9" spans="1:30" s="19" customFormat="1" x14ac:dyDescent="0.25">
      <c r="A9" s="30">
        <v>3</v>
      </c>
      <c r="B9" s="31" t="s">
        <v>29</v>
      </c>
      <c r="C9" s="32"/>
      <c r="D9" s="30"/>
      <c r="E9" s="34"/>
      <c r="F9" s="62"/>
      <c r="G9" s="60"/>
      <c r="H9" s="34">
        <v>0</v>
      </c>
      <c r="I9" s="67"/>
      <c r="J9" s="60"/>
      <c r="K9" s="34">
        <v>0</v>
      </c>
      <c r="L9" s="75"/>
      <c r="M9" s="82"/>
      <c r="O9" s="95"/>
      <c r="P9" s="86">
        <f t="shared" si="1"/>
        <v>0</v>
      </c>
      <c r="Q9" s="89"/>
      <c r="S9" s="94"/>
      <c r="T9" s="86">
        <f t="shared" si="3"/>
        <v>0</v>
      </c>
      <c r="U9" s="89"/>
      <c r="W9" s="94"/>
      <c r="X9" s="86">
        <f t="shared" si="5"/>
        <v>0</v>
      </c>
      <c r="Y9" s="89"/>
      <c r="AA9" s="94"/>
      <c r="AB9" s="86">
        <f t="shared" si="7"/>
        <v>0</v>
      </c>
      <c r="AC9" s="89"/>
    </row>
    <row r="10" spans="1:30" x14ac:dyDescent="0.25">
      <c r="A10" s="20" t="s">
        <v>30</v>
      </c>
      <c r="B10" s="21" t="s">
        <v>115</v>
      </c>
      <c r="C10" s="22" t="s">
        <v>12</v>
      </c>
      <c r="D10" s="23">
        <v>0</v>
      </c>
      <c r="E10" s="46">
        <v>0</v>
      </c>
      <c r="F10" s="63">
        <f t="shared" ref="F10:F14" si="9">E10*D10</f>
        <v>0</v>
      </c>
      <c r="G10" s="58">
        <v>1</v>
      </c>
      <c r="H10" s="46">
        <v>255000</v>
      </c>
      <c r="I10" s="66">
        <f t="shared" ref="I10:I12" si="10">H10*G10</f>
        <v>255000</v>
      </c>
      <c r="J10" s="58">
        <v>0</v>
      </c>
      <c r="K10" s="46">
        <v>0</v>
      </c>
      <c r="L10" s="76">
        <f t="shared" ref="L10:L14" si="11">K10*J10</f>
        <v>0</v>
      </c>
      <c r="M10" s="80">
        <f>I10</f>
        <v>255000</v>
      </c>
      <c r="O10" s="94">
        <v>0</v>
      </c>
      <c r="P10" s="86">
        <f t="shared" si="1"/>
        <v>0</v>
      </c>
      <c r="Q10" s="89">
        <f t="shared" si="2"/>
        <v>0</v>
      </c>
      <c r="S10" s="94">
        <v>1</v>
      </c>
      <c r="T10" s="86">
        <f t="shared" si="3"/>
        <v>255000</v>
      </c>
      <c r="U10" s="89">
        <f t="shared" si="4"/>
        <v>1</v>
      </c>
      <c r="W10" s="94">
        <v>0</v>
      </c>
      <c r="X10" s="86">
        <f t="shared" si="5"/>
        <v>0</v>
      </c>
      <c r="Y10" s="89">
        <f t="shared" si="6"/>
        <v>1</v>
      </c>
      <c r="AA10" s="94">
        <v>0</v>
      </c>
      <c r="AB10" s="86">
        <f t="shared" si="7"/>
        <v>0</v>
      </c>
      <c r="AC10" s="89">
        <f t="shared" si="8"/>
        <v>1</v>
      </c>
    </row>
    <row r="11" spans="1:30" x14ac:dyDescent="0.25">
      <c r="A11" s="20" t="s">
        <v>32</v>
      </c>
      <c r="B11" s="21" t="s">
        <v>116</v>
      </c>
      <c r="C11" s="22" t="s">
        <v>51</v>
      </c>
      <c r="D11" s="23">
        <v>0</v>
      </c>
      <c r="E11" s="46">
        <v>0</v>
      </c>
      <c r="F11" s="63">
        <f t="shared" si="9"/>
        <v>0</v>
      </c>
      <c r="G11" s="58">
        <v>20</v>
      </c>
      <c r="H11" s="46">
        <v>7500</v>
      </c>
      <c r="I11" s="66">
        <f t="shared" si="10"/>
        <v>150000</v>
      </c>
      <c r="J11" s="58">
        <v>0</v>
      </c>
      <c r="K11" s="46">
        <v>0</v>
      </c>
      <c r="L11" s="76">
        <f t="shared" si="11"/>
        <v>0</v>
      </c>
      <c r="M11" s="80">
        <f>I11</f>
        <v>150000</v>
      </c>
      <c r="O11" s="94">
        <v>0</v>
      </c>
      <c r="P11" s="86">
        <f t="shared" si="1"/>
        <v>0</v>
      </c>
      <c r="Q11" s="89">
        <f t="shared" si="2"/>
        <v>0</v>
      </c>
      <c r="S11" s="94">
        <v>1</v>
      </c>
      <c r="T11" s="86">
        <f t="shared" si="3"/>
        <v>150000</v>
      </c>
      <c r="U11" s="89">
        <f t="shared" si="4"/>
        <v>1</v>
      </c>
      <c r="W11" s="94">
        <v>0</v>
      </c>
      <c r="X11" s="86">
        <f t="shared" si="5"/>
        <v>0</v>
      </c>
      <c r="Y11" s="89">
        <f t="shared" si="6"/>
        <v>1</v>
      </c>
      <c r="AA11" s="94">
        <v>0</v>
      </c>
      <c r="AB11" s="86">
        <f t="shared" si="7"/>
        <v>0</v>
      </c>
      <c r="AC11" s="89">
        <f t="shared" si="8"/>
        <v>1</v>
      </c>
    </row>
    <row r="12" spans="1:30" x14ac:dyDescent="0.25">
      <c r="A12" s="20" t="s">
        <v>34</v>
      </c>
      <c r="B12" s="21" t="s">
        <v>117</v>
      </c>
      <c r="C12" s="22" t="s">
        <v>12</v>
      </c>
      <c r="D12" s="23">
        <v>0</v>
      </c>
      <c r="E12" s="46">
        <v>0</v>
      </c>
      <c r="F12" s="63">
        <f t="shared" si="9"/>
        <v>0</v>
      </c>
      <c r="G12" s="58">
        <v>0</v>
      </c>
      <c r="H12" s="46">
        <v>0</v>
      </c>
      <c r="I12" s="66">
        <f t="shared" si="10"/>
        <v>0</v>
      </c>
      <c r="J12" s="58">
        <v>1</v>
      </c>
      <c r="K12" s="46">
        <v>24268.799999999999</v>
      </c>
      <c r="L12" s="76">
        <f t="shared" si="11"/>
        <v>24268.799999999999</v>
      </c>
      <c r="M12" s="80">
        <f>L12</f>
        <v>24268.799999999999</v>
      </c>
      <c r="O12" s="94">
        <v>1</v>
      </c>
      <c r="P12" s="86">
        <f t="shared" si="1"/>
        <v>24268.799999999999</v>
      </c>
      <c r="Q12" s="89">
        <f t="shared" si="2"/>
        <v>1</v>
      </c>
      <c r="S12" s="94">
        <v>0</v>
      </c>
      <c r="T12" s="86">
        <f t="shared" si="3"/>
        <v>0</v>
      </c>
      <c r="U12" s="89">
        <f t="shared" si="4"/>
        <v>1</v>
      </c>
      <c r="W12" s="94">
        <v>0</v>
      </c>
      <c r="X12" s="86">
        <f t="shared" si="5"/>
        <v>0</v>
      </c>
      <c r="Y12" s="89">
        <f t="shared" si="6"/>
        <v>1</v>
      </c>
      <c r="AA12" s="94">
        <v>0</v>
      </c>
      <c r="AB12" s="86">
        <f t="shared" si="7"/>
        <v>0</v>
      </c>
      <c r="AC12" s="89">
        <f t="shared" si="8"/>
        <v>1</v>
      </c>
    </row>
    <row r="13" spans="1:30" x14ac:dyDescent="0.25">
      <c r="A13" s="20" t="s">
        <v>36</v>
      </c>
      <c r="B13" s="21" t="s">
        <v>118</v>
      </c>
      <c r="C13" s="22" t="s">
        <v>64</v>
      </c>
      <c r="D13" s="23">
        <v>0</v>
      </c>
      <c r="E13" s="46">
        <v>0</v>
      </c>
      <c r="F13" s="63">
        <f t="shared" si="9"/>
        <v>0</v>
      </c>
      <c r="G13" s="58">
        <v>1</v>
      </c>
      <c r="H13" s="46">
        <v>18500</v>
      </c>
      <c r="I13" s="66">
        <f>H13*G13</f>
        <v>18500</v>
      </c>
      <c r="J13" s="58">
        <v>1</v>
      </c>
      <c r="K13" s="46">
        <v>18500</v>
      </c>
      <c r="L13" s="76">
        <f t="shared" si="11"/>
        <v>18500</v>
      </c>
      <c r="M13" s="80">
        <f>I13+L13</f>
        <v>37000</v>
      </c>
      <c r="O13" s="94">
        <v>0.25</v>
      </c>
      <c r="P13" s="86">
        <f t="shared" si="1"/>
        <v>9250</v>
      </c>
      <c r="Q13" s="89">
        <f t="shared" si="2"/>
        <v>0.25</v>
      </c>
      <c r="S13" s="94">
        <v>0.75</v>
      </c>
      <c r="T13" s="86">
        <f t="shared" si="3"/>
        <v>27750</v>
      </c>
      <c r="U13" s="89">
        <f t="shared" si="4"/>
        <v>1</v>
      </c>
      <c r="W13" s="94">
        <v>0</v>
      </c>
      <c r="X13" s="86">
        <f t="shared" si="5"/>
        <v>0</v>
      </c>
      <c r="Y13" s="89">
        <f t="shared" si="6"/>
        <v>1</v>
      </c>
      <c r="AA13" s="94">
        <v>0</v>
      </c>
      <c r="AB13" s="86">
        <f t="shared" si="7"/>
        <v>0</v>
      </c>
      <c r="AC13" s="89">
        <f t="shared" si="8"/>
        <v>1</v>
      </c>
    </row>
    <row r="14" spans="1:30" ht="15.75" thickBot="1" x14ac:dyDescent="0.3">
      <c r="A14" s="20" t="s">
        <v>38</v>
      </c>
      <c r="B14" s="21" t="s">
        <v>119</v>
      </c>
      <c r="C14" s="22" t="s">
        <v>132</v>
      </c>
      <c r="D14" s="23">
        <v>0.24</v>
      </c>
      <c r="E14" s="46">
        <v>12308.2</v>
      </c>
      <c r="F14" s="63">
        <f t="shared" si="9"/>
        <v>2953.9679999999998</v>
      </c>
      <c r="G14" s="58">
        <v>0</v>
      </c>
      <c r="H14" s="46">
        <v>11012.6</v>
      </c>
      <c r="I14" s="66">
        <f>H14*G14</f>
        <v>0</v>
      </c>
      <c r="J14" s="58">
        <v>0</v>
      </c>
      <c r="K14" s="46">
        <v>0</v>
      </c>
      <c r="L14" s="76">
        <f t="shared" si="11"/>
        <v>0</v>
      </c>
      <c r="M14" s="80">
        <f>F14</f>
        <v>2953.9679999999998</v>
      </c>
      <c r="O14" s="94">
        <v>0</v>
      </c>
      <c r="P14" s="86">
        <f t="shared" si="1"/>
        <v>0</v>
      </c>
      <c r="Q14" s="89">
        <f t="shared" si="2"/>
        <v>0</v>
      </c>
      <c r="S14" s="94">
        <v>0.25</v>
      </c>
      <c r="T14" s="86">
        <f t="shared" si="3"/>
        <v>738.49199999999996</v>
      </c>
      <c r="U14" s="89">
        <f t="shared" si="4"/>
        <v>0.25</v>
      </c>
      <c r="W14" s="94">
        <v>0.5</v>
      </c>
      <c r="X14" s="86">
        <f t="shared" si="5"/>
        <v>1476.9839999999999</v>
      </c>
      <c r="Y14" s="89">
        <f t="shared" si="6"/>
        <v>0.75</v>
      </c>
      <c r="AA14" s="94">
        <v>0.25</v>
      </c>
      <c r="AB14" s="86">
        <f t="shared" si="7"/>
        <v>738.49199999999996</v>
      </c>
      <c r="AC14" s="89">
        <f t="shared" si="8"/>
        <v>1</v>
      </c>
    </row>
    <row r="15" spans="1:30" s="19" customFormat="1" x14ac:dyDescent="0.25">
      <c r="A15" s="30">
        <v>4</v>
      </c>
      <c r="B15" s="31" t="s">
        <v>46</v>
      </c>
      <c r="C15" s="32"/>
      <c r="D15" s="30"/>
      <c r="E15" s="34"/>
      <c r="F15" s="62"/>
      <c r="G15" s="60"/>
      <c r="H15" s="34">
        <v>0</v>
      </c>
      <c r="I15" s="67"/>
      <c r="J15" s="60"/>
      <c r="K15" s="34">
        <v>0</v>
      </c>
      <c r="L15" s="75"/>
      <c r="M15" s="82"/>
      <c r="O15" s="95"/>
      <c r="P15" s="86">
        <f t="shared" si="1"/>
        <v>0</v>
      </c>
      <c r="Q15" s="89"/>
      <c r="S15" s="94"/>
      <c r="T15" s="86">
        <f t="shared" si="3"/>
        <v>0</v>
      </c>
      <c r="U15" s="89"/>
      <c r="W15" s="94"/>
      <c r="X15" s="86">
        <f t="shared" si="5"/>
        <v>0</v>
      </c>
      <c r="Y15" s="89"/>
      <c r="AA15" s="94"/>
      <c r="AB15" s="86">
        <f t="shared" si="7"/>
        <v>0</v>
      </c>
      <c r="AC15" s="89"/>
    </row>
    <row r="16" spans="1:30" x14ac:dyDescent="0.25">
      <c r="A16" s="20" t="s">
        <v>47</v>
      </c>
      <c r="B16" s="21" t="s">
        <v>120</v>
      </c>
      <c r="C16" s="22" t="s">
        <v>15</v>
      </c>
      <c r="D16" s="23">
        <v>0</v>
      </c>
      <c r="E16" s="46">
        <v>0</v>
      </c>
      <c r="F16" s="63">
        <f t="shared" si="0"/>
        <v>0</v>
      </c>
      <c r="G16" s="58">
        <v>490</v>
      </c>
      <c r="H16" s="46">
        <v>1493.76</v>
      </c>
      <c r="I16" s="66">
        <f t="shared" ref="I16:I19" si="12">H16*G16</f>
        <v>731942.40000000002</v>
      </c>
      <c r="J16" s="58">
        <v>300</v>
      </c>
      <c r="K16" s="46">
        <v>1493.67</v>
      </c>
      <c r="L16" s="76">
        <f t="shared" ref="L16:L19" si="13">K16*J16</f>
        <v>448101</v>
      </c>
      <c r="M16" s="80">
        <f>I16+L16</f>
        <v>1180043.3999999999</v>
      </c>
      <c r="O16" s="94">
        <v>0</v>
      </c>
      <c r="P16" s="86">
        <f t="shared" si="1"/>
        <v>0</v>
      </c>
      <c r="Q16" s="89">
        <f t="shared" si="2"/>
        <v>0</v>
      </c>
      <c r="S16" s="94">
        <v>0.5</v>
      </c>
      <c r="T16" s="86">
        <f t="shared" si="3"/>
        <v>590021.69999999995</v>
      </c>
      <c r="U16" s="89">
        <f t="shared" si="4"/>
        <v>0.5</v>
      </c>
      <c r="W16" s="94">
        <v>0.5</v>
      </c>
      <c r="X16" s="86">
        <f t="shared" si="5"/>
        <v>590021.69999999995</v>
      </c>
      <c r="Y16" s="89">
        <f t="shared" si="6"/>
        <v>1</v>
      </c>
      <c r="AA16" s="94">
        <v>0</v>
      </c>
      <c r="AB16" s="86">
        <f t="shared" si="7"/>
        <v>0</v>
      </c>
      <c r="AC16" s="89">
        <f t="shared" si="8"/>
        <v>1</v>
      </c>
    </row>
    <row r="17" spans="1:32" x14ac:dyDescent="0.25">
      <c r="A17" s="20" t="s">
        <v>49</v>
      </c>
      <c r="B17" s="21" t="s">
        <v>121</v>
      </c>
      <c r="C17" s="22" t="s">
        <v>51</v>
      </c>
      <c r="D17" s="23">
        <v>1735</v>
      </c>
      <c r="E17" s="46">
        <v>1154.17</v>
      </c>
      <c r="F17" s="63">
        <f t="shared" si="0"/>
        <v>2002484.9500000002</v>
      </c>
      <c r="G17" s="58">
        <v>0</v>
      </c>
      <c r="H17" s="46">
        <v>0</v>
      </c>
      <c r="I17" s="66">
        <f t="shared" si="12"/>
        <v>0</v>
      </c>
      <c r="J17" s="58">
        <v>0</v>
      </c>
      <c r="K17" s="46">
        <v>0</v>
      </c>
      <c r="L17" s="76">
        <f t="shared" si="13"/>
        <v>0</v>
      </c>
      <c r="M17" s="80">
        <f>+F17</f>
        <v>2002484.9500000002</v>
      </c>
      <c r="O17" s="94">
        <v>0</v>
      </c>
      <c r="P17" s="86">
        <f t="shared" si="1"/>
        <v>0</v>
      </c>
      <c r="Q17" s="89">
        <f t="shared" si="2"/>
        <v>0</v>
      </c>
      <c r="S17" s="94">
        <v>0.25</v>
      </c>
      <c r="T17" s="86">
        <f t="shared" si="3"/>
        <v>500621.23750000005</v>
      </c>
      <c r="U17" s="89">
        <f t="shared" si="4"/>
        <v>0.25</v>
      </c>
      <c r="W17" s="94">
        <v>0.5</v>
      </c>
      <c r="X17" s="86">
        <f t="shared" si="5"/>
        <v>1001242.4750000001</v>
      </c>
      <c r="Y17" s="89">
        <f t="shared" si="6"/>
        <v>0.75</v>
      </c>
      <c r="AA17" s="94">
        <v>0.25</v>
      </c>
      <c r="AB17" s="86">
        <f t="shared" si="7"/>
        <v>500621.23750000005</v>
      </c>
      <c r="AC17" s="89">
        <f t="shared" si="8"/>
        <v>1</v>
      </c>
    </row>
    <row r="18" spans="1:32" x14ac:dyDescent="0.25">
      <c r="A18" s="28" t="s">
        <v>52</v>
      </c>
      <c r="B18" s="26" t="s">
        <v>122</v>
      </c>
      <c r="C18" s="27" t="s">
        <v>12</v>
      </c>
      <c r="D18" s="28">
        <v>0</v>
      </c>
      <c r="E18" s="56">
        <v>285032</v>
      </c>
      <c r="F18" s="64">
        <f t="shared" si="0"/>
        <v>0</v>
      </c>
      <c r="G18" s="59">
        <v>0</v>
      </c>
      <c r="H18" s="56">
        <v>0</v>
      </c>
      <c r="I18" s="68">
        <f t="shared" si="12"/>
        <v>0</v>
      </c>
      <c r="J18" s="59">
        <v>0</v>
      </c>
      <c r="K18" s="56">
        <v>0</v>
      </c>
      <c r="L18" s="77">
        <f t="shared" si="13"/>
        <v>0</v>
      </c>
      <c r="M18" s="80">
        <f>+F18</f>
        <v>0</v>
      </c>
      <c r="O18" s="94">
        <v>0</v>
      </c>
      <c r="P18" s="86">
        <f t="shared" si="1"/>
        <v>0</v>
      </c>
      <c r="Q18" s="89">
        <f t="shared" si="2"/>
        <v>0</v>
      </c>
      <c r="S18" s="94">
        <v>0.2</v>
      </c>
      <c r="T18" s="86">
        <f t="shared" si="3"/>
        <v>0</v>
      </c>
      <c r="U18" s="89">
        <f t="shared" si="4"/>
        <v>0.2</v>
      </c>
      <c r="W18" s="94">
        <v>0.5</v>
      </c>
      <c r="X18" s="86">
        <f t="shared" si="5"/>
        <v>0</v>
      </c>
      <c r="Y18" s="89">
        <f t="shared" si="6"/>
        <v>0.7</v>
      </c>
      <c r="AA18" s="94">
        <v>0.3</v>
      </c>
      <c r="AB18" s="86">
        <f t="shared" si="7"/>
        <v>0</v>
      </c>
      <c r="AC18" s="89">
        <f t="shared" si="8"/>
        <v>1</v>
      </c>
    </row>
    <row r="19" spans="1:32" ht="15.75" thickBot="1" x14ac:dyDescent="0.3">
      <c r="A19" s="23" t="s">
        <v>54</v>
      </c>
      <c r="B19" s="26" t="s">
        <v>123</v>
      </c>
      <c r="C19" s="27" t="s">
        <v>51</v>
      </c>
      <c r="D19" s="28">
        <v>32.5</v>
      </c>
      <c r="E19" s="56">
        <v>700</v>
      </c>
      <c r="F19" s="64">
        <f t="shared" si="0"/>
        <v>22750</v>
      </c>
      <c r="G19" s="59">
        <v>35</v>
      </c>
      <c r="H19" s="56">
        <v>700</v>
      </c>
      <c r="I19" s="68">
        <f t="shared" si="12"/>
        <v>24500</v>
      </c>
      <c r="J19" s="59">
        <v>0</v>
      </c>
      <c r="K19" s="56">
        <v>0</v>
      </c>
      <c r="L19" s="77">
        <f t="shared" si="13"/>
        <v>0</v>
      </c>
      <c r="M19" s="80">
        <f>F19+I19</f>
        <v>47250</v>
      </c>
      <c r="O19" s="94">
        <v>0</v>
      </c>
      <c r="P19" s="86">
        <f t="shared" si="1"/>
        <v>0</v>
      </c>
      <c r="Q19" s="89">
        <f t="shared" si="2"/>
        <v>0</v>
      </c>
      <c r="S19" s="94">
        <v>0.25</v>
      </c>
      <c r="T19" s="86">
        <f t="shared" si="3"/>
        <v>11812.5</v>
      </c>
      <c r="U19" s="89">
        <f t="shared" si="4"/>
        <v>0.25</v>
      </c>
      <c r="W19" s="94">
        <v>0.5</v>
      </c>
      <c r="X19" s="86">
        <f t="shared" si="5"/>
        <v>23625</v>
      </c>
      <c r="Y19" s="89">
        <f t="shared" si="6"/>
        <v>0.75</v>
      </c>
      <c r="AA19" s="94">
        <v>0.25</v>
      </c>
      <c r="AB19" s="86">
        <f t="shared" si="7"/>
        <v>11812.5</v>
      </c>
      <c r="AC19" s="89">
        <f t="shared" si="8"/>
        <v>1</v>
      </c>
    </row>
    <row r="20" spans="1:32" s="19" customFormat="1" x14ac:dyDescent="0.25">
      <c r="A20" s="30">
        <v>6</v>
      </c>
      <c r="B20" s="31" t="s">
        <v>124</v>
      </c>
      <c r="C20" s="32"/>
      <c r="D20" s="30"/>
      <c r="E20" s="34"/>
      <c r="F20" s="62"/>
      <c r="G20" s="60"/>
      <c r="H20" s="34"/>
      <c r="I20" s="67"/>
      <c r="J20" s="60"/>
      <c r="K20" s="34">
        <v>0</v>
      </c>
      <c r="L20" s="75"/>
      <c r="M20" s="82"/>
      <c r="O20" s="95"/>
      <c r="P20" s="86">
        <f t="shared" si="1"/>
        <v>0</v>
      </c>
      <c r="Q20" s="89"/>
      <c r="S20" s="94"/>
      <c r="T20" s="86">
        <f t="shared" si="3"/>
        <v>0</v>
      </c>
      <c r="U20" s="89"/>
      <c r="W20" s="94"/>
      <c r="X20" s="86">
        <f t="shared" si="5"/>
        <v>0</v>
      </c>
      <c r="Y20" s="89"/>
      <c r="AA20" s="94"/>
      <c r="AB20" s="86">
        <f t="shared" si="7"/>
        <v>0</v>
      </c>
      <c r="AC20" s="89"/>
    </row>
    <row r="21" spans="1:32" x14ac:dyDescent="0.25">
      <c r="A21" s="23" t="s">
        <v>62</v>
      </c>
      <c r="B21" s="21" t="s">
        <v>125</v>
      </c>
      <c r="C21" s="22" t="s">
        <v>64</v>
      </c>
      <c r="D21" s="23">
        <v>8</v>
      </c>
      <c r="E21" s="56">
        <v>65000</v>
      </c>
      <c r="F21" s="64">
        <f t="shared" ref="F21:F23" si="14">E21*D21</f>
        <v>520000</v>
      </c>
      <c r="G21" s="58">
        <v>0</v>
      </c>
      <c r="H21" s="46">
        <v>0</v>
      </c>
      <c r="I21" s="66">
        <f>H21*G21</f>
        <v>0</v>
      </c>
      <c r="J21" s="58">
        <v>0</v>
      </c>
      <c r="K21" s="46">
        <v>0</v>
      </c>
      <c r="L21" s="76">
        <f>K21*J21</f>
        <v>0</v>
      </c>
      <c r="M21" s="80">
        <f>+F21</f>
        <v>520000</v>
      </c>
      <c r="O21" s="94">
        <v>0</v>
      </c>
      <c r="P21" s="86">
        <f t="shared" si="1"/>
        <v>0</v>
      </c>
      <c r="Q21" s="89">
        <f t="shared" si="2"/>
        <v>0</v>
      </c>
      <c r="S21" s="94">
        <v>0</v>
      </c>
      <c r="T21" s="86">
        <f t="shared" si="3"/>
        <v>0</v>
      </c>
      <c r="U21" s="89">
        <f t="shared" si="4"/>
        <v>0</v>
      </c>
      <c r="W21" s="94">
        <v>0.5</v>
      </c>
      <c r="X21" s="86">
        <f t="shared" si="5"/>
        <v>260000</v>
      </c>
      <c r="Y21" s="89">
        <f t="shared" si="6"/>
        <v>0.5</v>
      </c>
      <c r="AA21" s="94">
        <v>0.5</v>
      </c>
      <c r="AB21" s="86">
        <f t="shared" si="7"/>
        <v>260000</v>
      </c>
      <c r="AC21" s="89">
        <f t="shared" si="8"/>
        <v>1</v>
      </c>
    </row>
    <row r="22" spans="1:32" x14ac:dyDescent="0.25">
      <c r="A22" s="23" t="s">
        <v>65</v>
      </c>
      <c r="B22" s="21" t="s">
        <v>126</v>
      </c>
      <c r="C22" s="22" t="s">
        <v>64</v>
      </c>
      <c r="D22" s="23">
        <v>4</v>
      </c>
      <c r="E22" s="56">
        <v>45000</v>
      </c>
      <c r="F22" s="64">
        <f t="shared" si="14"/>
        <v>180000</v>
      </c>
      <c r="G22" s="58">
        <v>0</v>
      </c>
      <c r="H22" s="46">
        <v>0</v>
      </c>
      <c r="I22" s="66">
        <f>H22*G22</f>
        <v>0</v>
      </c>
      <c r="J22" s="58">
        <v>0</v>
      </c>
      <c r="K22" s="46">
        <v>0</v>
      </c>
      <c r="L22" s="76">
        <f>K22*J22</f>
        <v>0</v>
      </c>
      <c r="M22" s="80">
        <f t="shared" ref="M22:M23" si="15">+F22</f>
        <v>180000</v>
      </c>
      <c r="O22" s="94">
        <v>0</v>
      </c>
      <c r="P22" s="86">
        <f t="shared" si="1"/>
        <v>0</v>
      </c>
      <c r="Q22" s="89">
        <f t="shared" si="2"/>
        <v>0</v>
      </c>
      <c r="S22" s="94">
        <v>0</v>
      </c>
      <c r="T22" s="86">
        <f t="shared" si="3"/>
        <v>0</v>
      </c>
      <c r="U22" s="89">
        <f t="shared" si="4"/>
        <v>0</v>
      </c>
      <c r="W22" s="94">
        <v>0.5</v>
      </c>
      <c r="X22" s="86">
        <f t="shared" si="5"/>
        <v>90000</v>
      </c>
      <c r="Y22" s="89">
        <f t="shared" si="6"/>
        <v>0.5</v>
      </c>
      <c r="AA22" s="94">
        <v>0.5</v>
      </c>
      <c r="AB22" s="86">
        <f t="shared" si="7"/>
        <v>90000</v>
      </c>
      <c r="AC22" s="89">
        <f t="shared" si="8"/>
        <v>1</v>
      </c>
    </row>
    <row r="23" spans="1:32" ht="15.75" thickBot="1" x14ac:dyDescent="0.3">
      <c r="A23" s="23" t="s">
        <v>67</v>
      </c>
      <c r="B23" s="21" t="s">
        <v>127</v>
      </c>
      <c r="C23" s="22" t="s">
        <v>64</v>
      </c>
      <c r="D23" s="23">
        <v>6</v>
      </c>
      <c r="E23" s="56">
        <v>12308.2</v>
      </c>
      <c r="F23" s="64">
        <f t="shared" si="14"/>
        <v>73849.200000000012</v>
      </c>
      <c r="G23" s="58">
        <v>0</v>
      </c>
      <c r="H23" s="46">
        <v>0</v>
      </c>
      <c r="I23" s="66">
        <f>H23*G23</f>
        <v>0</v>
      </c>
      <c r="J23" s="58">
        <v>0</v>
      </c>
      <c r="K23" s="46">
        <v>0</v>
      </c>
      <c r="L23" s="76">
        <f>K23*J23</f>
        <v>0</v>
      </c>
      <c r="M23" s="80">
        <f t="shared" si="15"/>
        <v>73849.200000000012</v>
      </c>
      <c r="O23" s="94">
        <v>0</v>
      </c>
      <c r="P23" s="86">
        <f t="shared" si="1"/>
        <v>0</v>
      </c>
      <c r="Q23" s="89">
        <f t="shared" si="2"/>
        <v>0</v>
      </c>
      <c r="S23" s="94">
        <v>0</v>
      </c>
      <c r="T23" s="86">
        <f t="shared" si="3"/>
        <v>0</v>
      </c>
      <c r="U23" s="89">
        <f t="shared" si="4"/>
        <v>0</v>
      </c>
      <c r="W23" s="94">
        <v>0.5</v>
      </c>
      <c r="X23" s="86">
        <f t="shared" si="5"/>
        <v>36924.600000000006</v>
      </c>
      <c r="Y23" s="89">
        <f t="shared" si="6"/>
        <v>0.5</v>
      </c>
      <c r="AA23" s="94">
        <v>0.5</v>
      </c>
      <c r="AB23" s="86">
        <f t="shared" si="7"/>
        <v>36924.600000000006</v>
      </c>
      <c r="AC23" s="89">
        <f t="shared" si="8"/>
        <v>1</v>
      </c>
    </row>
    <row r="24" spans="1:32" s="19" customFormat="1" x14ac:dyDescent="0.25">
      <c r="A24" s="30">
        <v>7</v>
      </c>
      <c r="B24" s="31" t="s">
        <v>128</v>
      </c>
      <c r="C24" s="32"/>
      <c r="D24" s="30"/>
      <c r="E24" s="34"/>
      <c r="F24" s="62"/>
      <c r="G24" s="60">
        <v>0</v>
      </c>
      <c r="H24" s="34"/>
      <c r="I24" s="67"/>
      <c r="J24" s="60"/>
      <c r="K24" s="34">
        <v>0</v>
      </c>
      <c r="L24" s="75"/>
      <c r="M24" s="82"/>
      <c r="O24" s="95"/>
      <c r="P24" s="86"/>
      <c r="Q24" s="89"/>
      <c r="S24" s="94"/>
      <c r="T24" s="86"/>
      <c r="U24" s="89"/>
      <c r="W24" s="94"/>
      <c r="X24" s="86"/>
      <c r="Y24" s="89"/>
      <c r="AA24" s="94"/>
      <c r="AB24" s="86"/>
      <c r="AC24" s="89"/>
    </row>
    <row r="25" spans="1:32" x14ac:dyDescent="0.25">
      <c r="A25" s="23" t="s">
        <v>73</v>
      </c>
      <c r="B25" s="21" t="s">
        <v>63</v>
      </c>
      <c r="C25" s="22" t="s">
        <v>64</v>
      </c>
      <c r="D25" s="23">
        <v>2</v>
      </c>
      <c r="E25" s="46">
        <v>28500</v>
      </c>
      <c r="F25" s="63">
        <f>E25*D25</f>
        <v>57000</v>
      </c>
      <c r="G25" s="58">
        <v>0</v>
      </c>
      <c r="H25" s="46">
        <v>0</v>
      </c>
      <c r="I25" s="66">
        <f t="shared" ref="I25:I27" si="16">H25*G25</f>
        <v>0</v>
      </c>
      <c r="J25" s="58">
        <v>2</v>
      </c>
      <c r="K25" s="46">
        <v>0</v>
      </c>
      <c r="L25" s="76">
        <f t="shared" ref="L25:L27" si="17">K25*J25</f>
        <v>0</v>
      </c>
      <c r="M25" s="80">
        <f>+F25</f>
        <v>57000</v>
      </c>
      <c r="O25" s="94">
        <v>0</v>
      </c>
      <c r="P25" s="86">
        <f t="shared" si="1"/>
        <v>0</v>
      </c>
      <c r="Q25" s="89">
        <f t="shared" si="2"/>
        <v>0</v>
      </c>
      <c r="S25" s="94">
        <v>0.25</v>
      </c>
      <c r="T25" s="86">
        <f t="shared" si="3"/>
        <v>14250</v>
      </c>
      <c r="U25" s="89">
        <f t="shared" si="4"/>
        <v>0.25</v>
      </c>
      <c r="W25" s="94">
        <v>0.25</v>
      </c>
      <c r="X25" s="86">
        <f t="shared" si="5"/>
        <v>14250</v>
      </c>
      <c r="Y25" s="89">
        <f t="shared" si="6"/>
        <v>0.5</v>
      </c>
      <c r="AA25" s="94">
        <v>0.5</v>
      </c>
      <c r="AB25" s="86">
        <f t="shared" si="7"/>
        <v>28500</v>
      </c>
      <c r="AC25" s="89">
        <f t="shared" si="8"/>
        <v>1</v>
      </c>
    </row>
    <row r="26" spans="1:32" x14ac:dyDescent="0.25">
      <c r="A26" s="28" t="s">
        <v>75</v>
      </c>
      <c r="B26" s="26" t="s">
        <v>129</v>
      </c>
      <c r="C26" s="27" t="s">
        <v>64</v>
      </c>
      <c r="D26" s="28">
        <v>12</v>
      </c>
      <c r="E26" s="56">
        <v>22500</v>
      </c>
      <c r="F26" s="63">
        <f t="shared" si="0"/>
        <v>270000</v>
      </c>
      <c r="G26" s="59">
        <v>0</v>
      </c>
      <c r="H26" s="56">
        <v>0</v>
      </c>
      <c r="I26" s="66">
        <f t="shared" si="16"/>
        <v>0</v>
      </c>
      <c r="J26" s="59">
        <v>4</v>
      </c>
      <c r="K26" s="46">
        <v>0</v>
      </c>
      <c r="L26" s="76">
        <f t="shared" si="17"/>
        <v>0</v>
      </c>
      <c r="M26" s="80">
        <f>F26</f>
        <v>270000</v>
      </c>
      <c r="O26" s="94">
        <v>0</v>
      </c>
      <c r="P26" s="86">
        <f t="shared" si="1"/>
        <v>0</v>
      </c>
      <c r="Q26" s="89">
        <f t="shared" si="2"/>
        <v>0</v>
      </c>
      <c r="S26" s="94">
        <v>0.25</v>
      </c>
      <c r="T26" s="86">
        <f t="shared" si="3"/>
        <v>67500</v>
      </c>
      <c r="U26" s="89">
        <f t="shared" si="4"/>
        <v>0.25</v>
      </c>
      <c r="W26" s="94">
        <v>0.25</v>
      </c>
      <c r="X26" s="86">
        <f t="shared" si="5"/>
        <v>67500</v>
      </c>
      <c r="Y26" s="89">
        <f t="shared" si="6"/>
        <v>0.5</v>
      </c>
      <c r="AA26" s="94">
        <v>0.5</v>
      </c>
      <c r="AB26" s="86">
        <f t="shared" si="7"/>
        <v>135000</v>
      </c>
      <c r="AC26" s="89">
        <f t="shared" si="8"/>
        <v>1</v>
      </c>
    </row>
    <row r="27" spans="1:32" ht="15.75" thickBot="1" x14ac:dyDescent="0.3">
      <c r="A27" s="23" t="s">
        <v>77</v>
      </c>
      <c r="B27" s="26" t="s">
        <v>130</v>
      </c>
      <c r="C27" s="27" t="s">
        <v>12</v>
      </c>
      <c r="D27" s="28">
        <v>1</v>
      </c>
      <c r="E27" s="56">
        <v>95000</v>
      </c>
      <c r="F27" s="63">
        <f t="shared" si="0"/>
        <v>95000</v>
      </c>
      <c r="G27" s="59">
        <v>0</v>
      </c>
      <c r="H27" s="56">
        <v>0</v>
      </c>
      <c r="I27" s="66">
        <f t="shared" si="16"/>
        <v>0</v>
      </c>
      <c r="J27" s="59">
        <v>1</v>
      </c>
      <c r="K27" s="46">
        <v>0</v>
      </c>
      <c r="L27" s="76">
        <f t="shared" si="17"/>
        <v>0</v>
      </c>
      <c r="M27" s="80">
        <f>F27</f>
        <v>95000</v>
      </c>
      <c r="O27" s="94">
        <v>0</v>
      </c>
      <c r="P27" s="86">
        <f t="shared" si="1"/>
        <v>0</v>
      </c>
      <c r="Q27" s="89">
        <f t="shared" si="2"/>
        <v>0</v>
      </c>
      <c r="S27" s="94">
        <v>0.25</v>
      </c>
      <c r="T27" s="86">
        <f t="shared" si="3"/>
        <v>23750</v>
      </c>
      <c r="U27" s="89">
        <f t="shared" si="4"/>
        <v>0.25</v>
      </c>
      <c r="W27" s="94">
        <v>0.25</v>
      </c>
      <c r="X27" s="86">
        <f t="shared" si="5"/>
        <v>23750</v>
      </c>
      <c r="Y27" s="89">
        <f t="shared" si="6"/>
        <v>0.5</v>
      </c>
      <c r="AA27" s="94">
        <v>0.5</v>
      </c>
      <c r="AB27" s="86">
        <f t="shared" si="7"/>
        <v>47500</v>
      </c>
      <c r="AC27" s="89">
        <f t="shared" si="8"/>
        <v>1</v>
      </c>
    </row>
    <row r="28" spans="1:32" s="19" customFormat="1" x14ac:dyDescent="0.25">
      <c r="A28" s="30">
        <v>8</v>
      </c>
      <c r="B28" s="31" t="s">
        <v>89</v>
      </c>
      <c r="C28" s="32"/>
      <c r="D28" s="30"/>
      <c r="E28" s="34"/>
      <c r="F28" s="62"/>
      <c r="G28" s="60"/>
      <c r="H28" s="34"/>
      <c r="I28" s="67"/>
      <c r="J28" s="60"/>
      <c r="K28" s="34"/>
      <c r="L28" s="75"/>
      <c r="M28" s="82"/>
      <c r="O28" s="95"/>
      <c r="P28" s="86"/>
      <c r="Q28" s="89"/>
      <c r="S28" s="94"/>
      <c r="T28" s="86"/>
      <c r="U28" s="89"/>
      <c r="W28" s="94"/>
      <c r="X28" s="86"/>
      <c r="Y28" s="89"/>
      <c r="AA28" s="94"/>
      <c r="AB28" s="86"/>
      <c r="AC28" s="89"/>
    </row>
    <row r="29" spans="1:32" x14ac:dyDescent="0.25">
      <c r="A29" s="23" t="s">
        <v>90</v>
      </c>
      <c r="B29" s="21" t="s">
        <v>131</v>
      </c>
      <c r="C29" s="22" t="s">
        <v>64</v>
      </c>
      <c r="D29" s="23">
        <v>10</v>
      </c>
      <c r="E29" s="46">
        <v>10288</v>
      </c>
      <c r="F29" s="63">
        <f t="shared" si="0"/>
        <v>102880</v>
      </c>
      <c r="G29" s="58">
        <v>0</v>
      </c>
      <c r="H29" s="46">
        <v>0</v>
      </c>
      <c r="I29" s="66">
        <f>H29*G29</f>
        <v>0</v>
      </c>
      <c r="J29" s="58">
        <v>0</v>
      </c>
      <c r="K29" s="46">
        <v>0</v>
      </c>
      <c r="L29" s="76">
        <f>K29*J29</f>
        <v>0</v>
      </c>
      <c r="M29" s="80">
        <f>+F29</f>
        <v>102880</v>
      </c>
      <c r="O29" s="94">
        <v>0</v>
      </c>
      <c r="P29" s="86">
        <f t="shared" si="1"/>
        <v>0</v>
      </c>
      <c r="Q29" s="89">
        <f t="shared" si="2"/>
        <v>0</v>
      </c>
      <c r="S29" s="94">
        <v>0</v>
      </c>
      <c r="T29" s="86">
        <f t="shared" si="3"/>
        <v>0</v>
      </c>
      <c r="U29" s="89">
        <f t="shared" si="4"/>
        <v>0</v>
      </c>
      <c r="W29" s="94">
        <v>0</v>
      </c>
      <c r="X29" s="86">
        <f t="shared" si="5"/>
        <v>0</v>
      </c>
      <c r="Y29" s="89">
        <f t="shared" si="6"/>
        <v>0</v>
      </c>
      <c r="AA29" s="94">
        <v>1</v>
      </c>
      <c r="AB29" s="86">
        <f t="shared" si="7"/>
        <v>102880</v>
      </c>
      <c r="AC29" s="89">
        <f t="shared" si="8"/>
        <v>1</v>
      </c>
    </row>
    <row r="30" spans="1:32" ht="15.75" thickBot="1" x14ac:dyDescent="0.3">
      <c r="A30" s="47" t="s">
        <v>91</v>
      </c>
      <c r="B30" s="48" t="s">
        <v>92</v>
      </c>
      <c r="C30" s="49" t="s">
        <v>12</v>
      </c>
      <c r="D30" s="47">
        <v>1</v>
      </c>
      <c r="E30" s="51">
        <v>0</v>
      </c>
      <c r="F30" s="65">
        <f t="shared" si="0"/>
        <v>0</v>
      </c>
      <c r="G30" s="61">
        <v>0</v>
      </c>
      <c r="H30" s="51">
        <v>0</v>
      </c>
      <c r="I30" s="69">
        <f>H30*G30</f>
        <v>0</v>
      </c>
      <c r="J30" s="61">
        <v>1</v>
      </c>
      <c r="K30" s="51">
        <v>37851.379999999997</v>
      </c>
      <c r="L30" s="78">
        <f>K30*J30</f>
        <v>37851.379999999997</v>
      </c>
      <c r="M30" s="81">
        <f>L30</f>
        <v>37851.379999999997</v>
      </c>
      <c r="O30" s="96">
        <v>0</v>
      </c>
      <c r="P30" s="90">
        <f t="shared" si="1"/>
        <v>0</v>
      </c>
      <c r="Q30" s="91">
        <f t="shared" si="2"/>
        <v>0</v>
      </c>
      <c r="S30" s="96">
        <v>0</v>
      </c>
      <c r="T30" s="90">
        <f t="shared" si="3"/>
        <v>0</v>
      </c>
      <c r="U30" s="91">
        <f t="shared" si="4"/>
        <v>0</v>
      </c>
      <c r="W30" s="96">
        <v>0</v>
      </c>
      <c r="X30" s="90">
        <f t="shared" si="5"/>
        <v>0</v>
      </c>
      <c r="Y30" s="91">
        <f t="shared" si="6"/>
        <v>0</v>
      </c>
      <c r="AA30" s="96">
        <v>1</v>
      </c>
      <c r="AB30" s="90">
        <f t="shared" si="7"/>
        <v>37851.379999999997</v>
      </c>
      <c r="AC30" s="91">
        <f t="shared" si="8"/>
        <v>1</v>
      </c>
    </row>
    <row r="31" spans="1:32" ht="22.5" customHeight="1" thickBot="1" x14ac:dyDescent="0.3">
      <c r="A31" s="1"/>
      <c r="C31" s="1"/>
      <c r="D31" s="1"/>
      <c r="F31" s="70">
        <f>SUM(F4:F30)</f>
        <v>3464704.1280000005</v>
      </c>
      <c r="G31" s="71"/>
      <c r="H31" s="19"/>
      <c r="I31" s="72">
        <f>SUM(I4:I30)</f>
        <v>1457118.79</v>
      </c>
      <c r="J31" s="71"/>
      <c r="K31" s="19"/>
      <c r="L31" s="98">
        <f>SUM(L4:L30)</f>
        <v>532221.17999999993</v>
      </c>
      <c r="M31" s="99">
        <f>M5+M6+M7+M8+M10+M11+M12+M13+M14+M16+M17+M19+M21+M22+M23+M25+M26+M27+M29+M30</f>
        <v>5454044.0980000002</v>
      </c>
      <c r="N31" s="19"/>
      <c r="O31" s="161">
        <f>+P31/$M$33</f>
        <v>8.2870837103378323E-2</v>
      </c>
      <c r="P31" s="100">
        <f>SUM(P5:P30)</f>
        <v>451981.2</v>
      </c>
      <c r="Q31" s="71"/>
      <c r="R31" s="19"/>
      <c r="S31" s="161">
        <f>+T31/$M$33</f>
        <v>0.30095904983641736</v>
      </c>
      <c r="T31" s="100">
        <f>SUM(T5:T30)</f>
        <v>1641443.9295000001</v>
      </c>
      <c r="U31" s="19"/>
      <c r="V31" s="19"/>
      <c r="W31" s="161">
        <f>+X31/$M$33</f>
        <v>0.38664717796713349</v>
      </c>
      <c r="X31" s="100">
        <f>SUM(X5:X30)</f>
        <v>2108790.7590000001</v>
      </c>
      <c r="Y31" s="19"/>
      <c r="Z31" s="19"/>
      <c r="AA31" s="161">
        <f>+AB31/$M$33</f>
        <v>0.22952293509307078</v>
      </c>
      <c r="AB31" s="100">
        <f>SUM(AB5:AB30)</f>
        <v>1251828.2094999999</v>
      </c>
      <c r="AC31" s="19"/>
      <c r="AD31" s="19"/>
      <c r="AF31" s="168">
        <f>P31+T31+X31+AB31</f>
        <v>5454044.0980000002</v>
      </c>
    </row>
    <row r="32" spans="1:32" ht="15.75" thickBot="1" x14ac:dyDescent="0.3">
      <c r="A32" s="1"/>
      <c r="C32" s="1"/>
      <c r="D32" s="1"/>
    </row>
    <row r="33" spans="1:13" ht="15" customHeight="1" x14ac:dyDescent="0.25">
      <c r="A33" s="1"/>
      <c r="C33" s="1"/>
      <c r="D33" s="1"/>
      <c r="F33" s="211" t="s">
        <v>137</v>
      </c>
      <c r="G33" s="212"/>
      <c r="H33" s="212"/>
      <c r="I33" s="212"/>
      <c r="J33" s="212"/>
      <c r="K33" s="212"/>
      <c r="L33" s="213"/>
      <c r="M33" s="207">
        <f>F31+I31+L31</f>
        <v>5454044.0980000002</v>
      </c>
    </row>
    <row r="34" spans="1:13" ht="15.75" customHeight="1" thickBot="1" x14ac:dyDescent="0.3">
      <c r="A34" s="1"/>
      <c r="C34" s="1"/>
      <c r="D34" s="1"/>
      <c r="F34" s="214"/>
      <c r="G34" s="215"/>
      <c r="H34" s="215"/>
      <c r="I34" s="215"/>
      <c r="J34" s="215"/>
      <c r="K34" s="215"/>
      <c r="L34" s="216"/>
      <c r="M34" s="208"/>
    </row>
    <row r="35" spans="1:13" x14ac:dyDescent="0.25">
      <c r="A35" s="1"/>
      <c r="C35" s="1"/>
      <c r="D35" s="1"/>
    </row>
    <row r="36" spans="1:13" x14ac:dyDescent="0.25">
      <c r="A36" s="1"/>
      <c r="C36" s="1"/>
      <c r="D36" s="1"/>
    </row>
    <row r="37" spans="1:13" x14ac:dyDescent="0.25">
      <c r="A37" s="1"/>
      <c r="C37" s="1"/>
      <c r="D37" s="1"/>
    </row>
    <row r="38" spans="1:13" x14ac:dyDescent="0.25">
      <c r="A38" s="1"/>
      <c r="C38" s="1"/>
      <c r="D38" s="1"/>
    </row>
  </sheetData>
  <mergeCells count="14">
    <mergeCell ref="M33:M34"/>
    <mergeCell ref="A2:A3"/>
    <mergeCell ref="B2:B3"/>
    <mergeCell ref="C2:C3"/>
    <mergeCell ref="M2:M3"/>
    <mergeCell ref="F33:L34"/>
    <mergeCell ref="A1:L1"/>
    <mergeCell ref="D2:F2"/>
    <mergeCell ref="G2:I2"/>
    <mergeCell ref="J2:L2"/>
    <mergeCell ref="AA2:AC2"/>
    <mergeCell ref="O2:Q2"/>
    <mergeCell ref="S2:U2"/>
    <mergeCell ref="W2:Y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3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K17" sqref="K17"/>
    </sheetView>
  </sheetViews>
  <sheetFormatPr baseColWidth="10" defaultColWidth="11.42578125" defaultRowHeight="12.75" x14ac:dyDescent="0.25"/>
  <cols>
    <col min="1" max="1" width="4.140625" style="102" customWidth="1"/>
    <col min="2" max="2" width="25.28515625" style="102" customWidth="1"/>
    <col min="3" max="3" width="11" style="102" customWidth="1"/>
    <col min="4" max="4" width="17.7109375" style="102" customWidth="1"/>
    <col min="5" max="5" width="18.5703125" style="102" customWidth="1"/>
    <col min="6" max="6" width="17" style="102" customWidth="1"/>
    <col min="7" max="7" width="18.140625" style="102" customWidth="1"/>
    <col min="8" max="8" width="9.7109375" style="102" customWidth="1"/>
    <col min="9" max="9" width="10.140625" style="102" customWidth="1"/>
    <col min="10" max="16384" width="11.42578125" style="102"/>
  </cols>
  <sheetData>
    <row r="1" spans="1:9" ht="13.5" customHeight="1" x14ac:dyDescent="0.25">
      <c r="B1" s="220"/>
      <c r="C1" s="220"/>
      <c r="D1" s="221"/>
      <c r="E1" s="221"/>
      <c r="F1" s="221"/>
      <c r="G1" s="221"/>
      <c r="H1" s="101"/>
    </row>
    <row r="2" spans="1:9" ht="15" customHeight="1" x14ac:dyDescent="0.25">
      <c r="A2" s="102" t="s">
        <v>138</v>
      </c>
      <c r="B2" s="103" t="s">
        <v>106</v>
      </c>
      <c r="C2" s="104"/>
      <c r="D2" s="101"/>
      <c r="E2" s="101"/>
      <c r="F2" s="101"/>
      <c r="G2" s="101"/>
      <c r="H2" s="101"/>
    </row>
    <row r="3" spans="1:9" ht="15" customHeight="1" x14ac:dyDescent="0.25">
      <c r="B3" s="103" t="s">
        <v>107</v>
      </c>
      <c r="C3" s="104"/>
      <c r="D3" s="101"/>
      <c r="E3" s="101"/>
      <c r="F3" s="101"/>
      <c r="G3" s="101"/>
      <c r="H3" s="101"/>
    </row>
    <row r="4" spans="1:9" ht="15.75" customHeight="1" x14ac:dyDescent="0.25">
      <c r="B4" s="103"/>
      <c r="D4" s="105"/>
      <c r="E4" s="105"/>
      <c r="F4" s="106"/>
      <c r="G4" s="105"/>
    </row>
    <row r="5" spans="1:9" ht="16.5" thickBot="1" x14ac:dyDescent="0.3">
      <c r="B5" s="107"/>
      <c r="C5" s="108"/>
      <c r="D5" s="108"/>
      <c r="E5" s="108"/>
      <c r="F5" s="108"/>
      <c r="H5" s="110"/>
      <c r="I5" s="111"/>
    </row>
    <row r="6" spans="1:9" s="117" customFormat="1" ht="33" customHeight="1" thickBot="1" x14ac:dyDescent="0.3">
      <c r="B6" s="112" t="s">
        <v>103</v>
      </c>
      <c r="C6" s="113" t="s">
        <v>104</v>
      </c>
      <c r="D6" s="112" t="s">
        <v>108</v>
      </c>
      <c r="E6" s="114" t="s">
        <v>109</v>
      </c>
      <c r="F6" s="114" t="s">
        <v>110</v>
      </c>
      <c r="G6" s="113" t="s">
        <v>111</v>
      </c>
      <c r="H6" s="115"/>
      <c r="I6" s="116"/>
    </row>
    <row r="7" spans="1:9" s="162" customFormat="1" ht="23.25" customHeight="1" thickBot="1" x14ac:dyDescent="0.3">
      <c r="B7" s="163"/>
      <c r="C7" s="164">
        <v>0</v>
      </c>
      <c r="D7" s="165"/>
      <c r="E7" s="166">
        <v>0</v>
      </c>
      <c r="F7" s="166">
        <v>0</v>
      </c>
      <c r="G7" s="164"/>
      <c r="H7" s="115"/>
      <c r="I7" s="167"/>
    </row>
    <row r="8" spans="1:9" ht="22.5" customHeight="1" x14ac:dyDescent="0.25">
      <c r="B8" s="118">
        <v>1</v>
      </c>
      <c r="C8" s="119" t="str">
        <f>+CRONOGRAMA!O2</f>
        <v>1˚ MES</v>
      </c>
      <c r="D8" s="120">
        <f>+CRONOGRAMA!P31</f>
        <v>451981.2</v>
      </c>
      <c r="E8" s="121">
        <f>+D8</f>
        <v>451981.2</v>
      </c>
      <c r="F8" s="122">
        <f>+CRONOGRAMA!O31</f>
        <v>8.2870837103378323E-2</v>
      </c>
      <c r="G8" s="123">
        <f>+F8</f>
        <v>8.2870837103378323E-2</v>
      </c>
      <c r="H8" s="124"/>
      <c r="I8" s="125"/>
    </row>
    <row r="9" spans="1:9" s="109" customFormat="1" ht="22.5" customHeight="1" x14ac:dyDescent="0.25">
      <c r="B9" s="126">
        <v>2</v>
      </c>
      <c r="C9" s="127" t="str">
        <f>+CRONOGRAMA!S2</f>
        <v>2˚ MES</v>
      </c>
      <c r="D9" s="128">
        <f>+CRONOGRAMA!T31</f>
        <v>1641443.9295000001</v>
      </c>
      <c r="E9" s="129">
        <f>+E8+D9</f>
        <v>2093425.1295</v>
      </c>
      <c r="F9" s="130">
        <f>+CRONOGRAMA!S31</f>
        <v>0.30095904983641736</v>
      </c>
      <c r="G9" s="131">
        <f>G8+F9</f>
        <v>0.38382988693979569</v>
      </c>
      <c r="H9" s="132"/>
      <c r="I9" s="125"/>
    </row>
    <row r="10" spans="1:9" s="109" customFormat="1" ht="22.5" customHeight="1" x14ac:dyDescent="0.25">
      <c r="B10" s="133">
        <v>3</v>
      </c>
      <c r="C10" s="134" t="str">
        <f>+CRONOGRAMA!W2</f>
        <v>3˚ MES</v>
      </c>
      <c r="D10" s="135">
        <f>+CRONOGRAMA!X31</f>
        <v>2108790.7590000001</v>
      </c>
      <c r="E10" s="136">
        <f>+E9+D10</f>
        <v>4202215.8885000004</v>
      </c>
      <c r="F10" s="137">
        <f>+CRONOGRAMA!W31</f>
        <v>0.38664717796713349</v>
      </c>
      <c r="G10" s="138">
        <f>G9+F10</f>
        <v>0.77047706490692924</v>
      </c>
      <c r="H10" s="132"/>
      <c r="I10" s="125"/>
    </row>
    <row r="11" spans="1:9" s="109" customFormat="1" ht="22.5" customHeight="1" x14ac:dyDescent="0.25">
      <c r="B11" s="126">
        <v>4</v>
      </c>
      <c r="C11" s="127" t="str">
        <f>+CRONOGRAMA!AA2</f>
        <v>4˚ MES</v>
      </c>
      <c r="D11" s="139">
        <f>+CRONOGRAMA!AB31</f>
        <v>1251828.2094999999</v>
      </c>
      <c r="E11" s="136">
        <f>+E10+D11</f>
        <v>5454044.0980000002</v>
      </c>
      <c r="F11" s="130">
        <f>+CRONOGRAMA!AA31</f>
        <v>0.22952293509307078</v>
      </c>
      <c r="G11" s="131">
        <f>G10+F11</f>
        <v>1</v>
      </c>
      <c r="H11" s="132"/>
      <c r="I11" s="125"/>
    </row>
    <row r="12" spans="1:9" s="147" customFormat="1" ht="22.5" customHeight="1" thickBot="1" x14ac:dyDescent="0.3">
      <c r="B12" s="140"/>
      <c r="C12" s="141"/>
      <c r="D12" s="142"/>
      <c r="E12" s="142"/>
      <c r="F12" s="143"/>
      <c r="G12" s="144"/>
      <c r="H12" s="145"/>
      <c r="I12" s="146"/>
    </row>
    <row r="13" spans="1:9" s="154" customFormat="1" ht="25.9" customHeight="1" thickBot="1" x14ac:dyDescent="0.3">
      <c r="B13" s="148" t="s">
        <v>105</v>
      </c>
      <c r="C13" s="149"/>
      <c r="D13" s="150">
        <f>SUM(D8:D12)</f>
        <v>5454044.0980000002</v>
      </c>
      <c r="E13" s="151"/>
      <c r="F13" s="152">
        <f>SUM(F8:F12)</f>
        <v>1</v>
      </c>
      <c r="G13" s="149"/>
      <c r="H13" s="153"/>
    </row>
    <row r="14" spans="1:9" s="109" customFormat="1" ht="12.75" customHeight="1" x14ac:dyDescent="0.25">
      <c r="B14" s="155"/>
      <c r="C14" s="155"/>
      <c r="D14" s="155"/>
      <c r="E14" s="155"/>
      <c r="F14" s="155"/>
      <c r="G14" s="155"/>
      <c r="H14" s="132"/>
    </row>
    <row r="15" spans="1:9" s="109" customFormat="1" ht="33.75" customHeight="1" x14ac:dyDescent="0.25">
      <c r="B15" s="102"/>
      <c r="C15" s="102"/>
      <c r="D15" s="156"/>
      <c r="E15" s="102"/>
      <c r="F15" s="102"/>
      <c r="G15" s="102"/>
      <c r="H15" s="132"/>
    </row>
    <row r="16" spans="1:9" s="109" customFormat="1" x14ac:dyDescent="0.25">
      <c r="B16" s="102"/>
      <c r="C16" s="102"/>
      <c r="D16" s="102"/>
      <c r="E16" s="102"/>
      <c r="F16" s="102"/>
      <c r="G16" s="102"/>
      <c r="H16" s="132"/>
    </row>
    <row r="17" spans="2:8" s="109" customFormat="1" x14ac:dyDescent="0.25">
      <c r="B17" s="102"/>
      <c r="C17" s="102"/>
      <c r="D17" s="102"/>
      <c r="E17" s="102"/>
      <c r="F17" s="102"/>
      <c r="G17" s="102"/>
      <c r="H17" s="132"/>
    </row>
    <row r="18" spans="2:8" s="109" customFormat="1" x14ac:dyDescent="0.25">
      <c r="B18" s="102"/>
      <c r="C18" s="102"/>
      <c r="D18" s="102"/>
      <c r="E18" s="102"/>
      <c r="F18" s="102"/>
      <c r="G18" s="102"/>
      <c r="H18" s="132"/>
    </row>
    <row r="19" spans="2:8" s="109" customFormat="1" x14ac:dyDescent="0.25">
      <c r="B19" s="102"/>
      <c r="C19" s="102"/>
      <c r="D19" s="102"/>
      <c r="E19" s="102"/>
      <c r="F19" s="102"/>
      <c r="G19" s="102"/>
      <c r="H19" s="132"/>
    </row>
    <row r="20" spans="2:8" s="109" customFormat="1" x14ac:dyDescent="0.25">
      <c r="B20" s="102"/>
      <c r="C20" s="102"/>
      <c r="D20" s="102"/>
      <c r="E20" s="102"/>
      <c r="F20" s="102"/>
      <c r="G20" s="102"/>
      <c r="H20" s="132"/>
    </row>
    <row r="21" spans="2:8" s="109" customFormat="1" x14ac:dyDescent="0.25">
      <c r="B21" s="102"/>
      <c r="C21" s="102"/>
      <c r="D21" s="102"/>
      <c r="E21" s="102"/>
      <c r="F21" s="102"/>
      <c r="G21" s="102"/>
      <c r="H21" s="132"/>
    </row>
    <row r="22" spans="2:8" s="109" customFormat="1" x14ac:dyDescent="0.25">
      <c r="B22" s="102"/>
      <c r="C22" s="102"/>
      <c r="D22" s="102"/>
      <c r="E22" s="102"/>
      <c r="F22" s="102"/>
      <c r="G22" s="102"/>
      <c r="H22" s="132"/>
    </row>
    <row r="23" spans="2:8" s="109" customFormat="1" x14ac:dyDescent="0.25">
      <c r="B23" s="102"/>
      <c r="C23" s="102"/>
      <c r="D23" s="102"/>
      <c r="E23" s="102"/>
      <c r="F23" s="102"/>
      <c r="G23" s="102"/>
      <c r="H23" s="132"/>
    </row>
    <row r="24" spans="2:8" s="109" customFormat="1" x14ac:dyDescent="0.25">
      <c r="B24" s="102"/>
      <c r="C24" s="102"/>
      <c r="D24" s="102"/>
      <c r="E24" s="102"/>
      <c r="F24" s="102"/>
      <c r="G24" s="102"/>
      <c r="H24" s="132"/>
    </row>
    <row r="25" spans="2:8" s="109" customFormat="1" x14ac:dyDescent="0.25">
      <c r="B25" s="102"/>
      <c r="C25" s="102"/>
      <c r="D25" s="102"/>
      <c r="E25" s="102"/>
      <c r="F25" s="102"/>
      <c r="G25" s="102"/>
      <c r="H25" s="132"/>
    </row>
    <row r="26" spans="2:8" s="109" customFormat="1" x14ac:dyDescent="0.25">
      <c r="B26" s="102"/>
      <c r="C26" s="102"/>
      <c r="D26" s="102"/>
      <c r="E26" s="102"/>
      <c r="F26" s="102"/>
      <c r="G26" s="102"/>
      <c r="H26" s="132"/>
    </row>
    <row r="27" spans="2:8" s="109" customFormat="1" x14ac:dyDescent="0.25">
      <c r="B27" s="102"/>
      <c r="C27" s="102"/>
      <c r="D27" s="102"/>
      <c r="E27" s="102"/>
      <c r="F27" s="102"/>
      <c r="G27" s="102"/>
      <c r="H27" s="132"/>
    </row>
    <row r="28" spans="2:8" s="109" customFormat="1" x14ac:dyDescent="0.25">
      <c r="B28" s="102"/>
      <c r="C28" s="102"/>
      <c r="D28" s="102"/>
      <c r="E28" s="102"/>
      <c r="F28" s="102"/>
      <c r="G28" s="102"/>
      <c r="H28" s="132"/>
    </row>
    <row r="29" spans="2:8" s="109" customFormat="1" x14ac:dyDescent="0.25">
      <c r="B29" s="102"/>
      <c r="C29" s="102"/>
      <c r="D29" s="102"/>
      <c r="E29" s="102"/>
      <c r="F29" s="102"/>
      <c r="G29" s="102"/>
      <c r="H29" s="132"/>
    </row>
    <row r="30" spans="2:8" s="109" customFormat="1" x14ac:dyDescent="0.25">
      <c r="B30" s="102"/>
      <c r="C30" s="102"/>
      <c r="D30" s="102"/>
      <c r="E30" s="102"/>
      <c r="F30" s="102"/>
      <c r="G30" s="102"/>
      <c r="H30" s="132"/>
    </row>
    <row r="31" spans="2:8" s="109" customFormat="1" x14ac:dyDescent="0.25">
      <c r="B31" s="102"/>
      <c r="C31" s="102"/>
      <c r="D31" s="102"/>
      <c r="E31" s="102"/>
      <c r="F31" s="102"/>
      <c r="G31" s="102"/>
      <c r="H31" s="132"/>
    </row>
    <row r="32" spans="2:8" s="109" customFormat="1" ht="22.5" customHeight="1" x14ac:dyDescent="0.25">
      <c r="B32" s="102"/>
      <c r="C32" s="102"/>
      <c r="D32" s="102"/>
      <c r="E32" s="102"/>
      <c r="F32" s="102"/>
      <c r="G32" s="102"/>
      <c r="H32" s="132"/>
    </row>
    <row r="33" spans="2:9" s="109" customFormat="1" ht="22.5" customHeight="1" x14ac:dyDescent="0.25">
      <c r="B33" s="102"/>
      <c r="C33" s="102"/>
      <c r="D33" s="102"/>
      <c r="E33" s="102"/>
      <c r="F33" s="102"/>
      <c r="G33" s="102"/>
      <c r="H33" s="132"/>
    </row>
    <row r="34" spans="2:9" s="109" customFormat="1" ht="22.5" customHeight="1" x14ac:dyDescent="0.25">
      <c r="B34" s="102"/>
      <c r="C34" s="102"/>
      <c r="D34" s="102"/>
      <c r="E34" s="102"/>
      <c r="F34" s="102"/>
      <c r="G34" s="102"/>
      <c r="H34" s="132"/>
    </row>
    <row r="35" spans="2:9" s="109" customFormat="1" ht="22.5" customHeight="1" x14ac:dyDescent="0.25">
      <c r="B35" s="102"/>
      <c r="C35" s="102"/>
      <c r="D35" s="102"/>
      <c r="E35" s="102"/>
      <c r="F35" s="102"/>
      <c r="G35" s="102"/>
      <c r="H35" s="132"/>
    </row>
    <row r="36" spans="2:9" s="109" customFormat="1" ht="22.5" customHeight="1" x14ac:dyDescent="0.25">
      <c r="B36" s="102"/>
      <c r="C36" s="102"/>
      <c r="D36" s="102"/>
      <c r="E36" s="102"/>
      <c r="F36" s="102"/>
      <c r="G36" s="102"/>
      <c r="H36" s="132"/>
    </row>
    <row r="37" spans="2:9" s="158" customFormat="1" ht="22.5" customHeight="1" x14ac:dyDescent="0.25">
      <c r="B37" s="102"/>
      <c r="C37" s="102"/>
      <c r="D37" s="102"/>
      <c r="E37" s="102"/>
      <c r="F37" s="102"/>
      <c r="G37" s="102"/>
      <c r="H37" s="157"/>
    </row>
    <row r="38" spans="2:9" s="109" customFormat="1" ht="22.5" customHeight="1" x14ac:dyDescent="0.25">
      <c r="B38" s="102"/>
      <c r="C38" s="102"/>
      <c r="D38" s="102"/>
      <c r="E38" s="102"/>
      <c r="F38" s="102"/>
      <c r="G38" s="102"/>
      <c r="H38" s="132"/>
    </row>
    <row r="39" spans="2:9" s="109" customFormat="1" ht="22.5" customHeight="1" x14ac:dyDescent="0.25">
      <c r="B39" s="102"/>
      <c r="C39" s="102"/>
      <c r="D39" s="102"/>
      <c r="E39" s="102"/>
      <c r="F39" s="102"/>
      <c r="G39" s="102"/>
      <c r="H39" s="159"/>
      <c r="I39" s="160"/>
    </row>
    <row r="40" spans="2:9" ht="22.5" customHeight="1" x14ac:dyDescent="0.25"/>
    <row r="41" spans="2:9" ht="22.5" customHeight="1" x14ac:dyDescent="0.25">
      <c r="H41" s="107"/>
      <c r="I41" s="108"/>
    </row>
  </sheetData>
  <mergeCells count="2">
    <mergeCell ref="B1:C1"/>
    <mergeCell ref="D1:G1"/>
  </mergeCells>
  <printOptions horizontalCentered="1" verticalCentered="1"/>
  <pageMargins left="0.70866141732283472" right="0.70866141732283472" top="0.94488188976377963" bottom="0.74803149606299213" header="0.31496062992125984" footer="0.31496062992125984"/>
  <pageSetup paperSize="9" scale="71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zoomScale="90" zoomScaleNormal="90" workbookViewId="0">
      <selection sqref="A1:O51"/>
    </sheetView>
  </sheetViews>
  <sheetFormatPr baseColWidth="10" defaultRowHeight="15" x14ac:dyDescent="0.25"/>
  <cols>
    <col min="1" max="1" width="11.42578125" style="52"/>
    <col min="2" max="2" width="54.7109375" style="1" customWidth="1"/>
    <col min="3" max="3" width="12" style="52" customWidth="1"/>
    <col min="4" max="4" width="11.42578125" style="52"/>
    <col min="5" max="6" width="15.7109375" style="1" customWidth="1"/>
    <col min="7" max="7" width="23" style="1" customWidth="1"/>
    <col min="8" max="8" width="11.42578125" style="52"/>
    <col min="9" max="10" width="15.7109375" style="1" customWidth="1"/>
    <col min="11" max="11" width="20.7109375" style="1" customWidth="1"/>
    <col min="12" max="12" width="11.42578125" style="52"/>
    <col min="13" max="14" width="15.7109375" style="1" customWidth="1"/>
    <col min="15" max="15" width="20.7109375" style="1" customWidth="1"/>
    <col min="16" max="16384" width="11.42578125" style="1"/>
  </cols>
  <sheetData>
    <row r="1" spans="1:15" ht="84" customHeight="1" thickBot="1" x14ac:dyDescent="0.3">
      <c r="A1" s="169" t="s">
        <v>112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</row>
    <row r="2" spans="1:15" ht="21.75" customHeight="1" x14ac:dyDescent="0.25">
      <c r="A2" s="172" t="s">
        <v>0</v>
      </c>
      <c r="B2" s="174" t="s">
        <v>1</v>
      </c>
      <c r="C2" s="176" t="s">
        <v>2</v>
      </c>
      <c r="D2" s="178" t="s">
        <v>3</v>
      </c>
      <c r="E2" s="179"/>
      <c r="F2" s="179"/>
      <c r="G2" s="180"/>
      <c r="H2" s="181" t="s">
        <v>4</v>
      </c>
      <c r="I2" s="182"/>
      <c r="J2" s="182"/>
      <c r="K2" s="183"/>
      <c r="L2" s="184" t="s">
        <v>5</v>
      </c>
      <c r="M2" s="185"/>
      <c r="N2" s="185"/>
      <c r="O2" s="186"/>
    </row>
    <row r="3" spans="1:15" ht="15.75" thickBot="1" x14ac:dyDescent="0.3">
      <c r="A3" s="173"/>
      <c r="B3" s="175"/>
      <c r="C3" s="177"/>
      <c r="D3" s="2" t="s">
        <v>6</v>
      </c>
      <c r="E3" s="3" t="s">
        <v>7</v>
      </c>
      <c r="F3" s="3" t="s">
        <v>8</v>
      </c>
      <c r="G3" s="4" t="s">
        <v>9</v>
      </c>
      <c r="H3" s="5" t="s">
        <v>6</v>
      </c>
      <c r="I3" s="6" t="s">
        <v>7</v>
      </c>
      <c r="J3" s="6" t="s">
        <v>8</v>
      </c>
      <c r="K3" s="7" t="s">
        <v>9</v>
      </c>
      <c r="L3" s="8" t="s">
        <v>6</v>
      </c>
      <c r="M3" s="9" t="s">
        <v>7</v>
      </c>
      <c r="N3" s="9" t="s">
        <v>8</v>
      </c>
      <c r="O3" s="10" t="s">
        <v>9</v>
      </c>
    </row>
    <row r="4" spans="1:15" s="19" customFormat="1" x14ac:dyDescent="0.25">
      <c r="A4" s="11">
        <v>1</v>
      </c>
      <c r="B4" s="12" t="s">
        <v>10</v>
      </c>
      <c r="C4" s="13"/>
      <c r="D4" s="11"/>
      <c r="E4" s="14"/>
      <c r="F4" s="15"/>
      <c r="G4" s="16">
        <f>SUM(F5:F6)</f>
        <v>0</v>
      </c>
      <c r="H4" s="11"/>
      <c r="I4" s="14"/>
      <c r="J4" s="15"/>
      <c r="K4" s="17">
        <f>SUM(J5:J6)</f>
        <v>0</v>
      </c>
      <c r="L4" s="11"/>
      <c r="M4" s="14"/>
      <c r="N4" s="15"/>
      <c r="O4" s="18">
        <f>SUM(N5:N6)</f>
        <v>0</v>
      </c>
    </row>
    <row r="5" spans="1:15" x14ac:dyDescent="0.25">
      <c r="A5" s="20" t="s">
        <v>11</v>
      </c>
      <c r="B5" s="21" t="s">
        <v>14</v>
      </c>
      <c r="C5" s="22" t="s">
        <v>15</v>
      </c>
      <c r="D5" s="23">
        <v>714</v>
      </c>
      <c r="E5" s="24"/>
      <c r="F5" s="24">
        <f t="shared" ref="F5:F47" si="0">E5*D5</f>
        <v>0</v>
      </c>
      <c r="G5" s="187"/>
      <c r="H5" s="23">
        <v>326.39999999999998</v>
      </c>
      <c r="I5" s="24"/>
      <c r="J5" s="24"/>
      <c r="K5" s="188"/>
      <c r="L5" s="23">
        <v>144</v>
      </c>
      <c r="M5" s="24"/>
      <c r="N5" s="24"/>
      <c r="O5" s="189"/>
    </row>
    <row r="6" spans="1:15" ht="15.75" thickBot="1" x14ac:dyDescent="0.3">
      <c r="A6" s="25" t="s">
        <v>13</v>
      </c>
      <c r="B6" s="26" t="s">
        <v>16</v>
      </c>
      <c r="C6" s="27" t="s">
        <v>12</v>
      </c>
      <c r="D6" s="28">
        <v>1</v>
      </c>
      <c r="E6" s="29"/>
      <c r="F6" s="24">
        <f t="shared" si="0"/>
        <v>0</v>
      </c>
      <c r="G6" s="187"/>
      <c r="H6" s="28">
        <v>1</v>
      </c>
      <c r="I6" s="29"/>
      <c r="J6" s="24">
        <f>I6*H6</f>
        <v>0</v>
      </c>
      <c r="K6" s="188"/>
      <c r="L6" s="28">
        <v>1</v>
      </c>
      <c r="M6" s="29"/>
      <c r="N6" s="24">
        <f>M6*L6</f>
        <v>0</v>
      </c>
      <c r="O6" s="189"/>
    </row>
    <row r="7" spans="1:15" s="19" customFormat="1" x14ac:dyDescent="0.25">
      <c r="A7" s="30">
        <v>2</v>
      </c>
      <c r="B7" s="31" t="s">
        <v>17</v>
      </c>
      <c r="C7" s="32"/>
      <c r="D7" s="30"/>
      <c r="E7" s="33"/>
      <c r="F7" s="34"/>
      <c r="G7" s="16">
        <f>SUM(F8:F12)</f>
        <v>0</v>
      </c>
      <c r="H7" s="30"/>
      <c r="I7" s="33"/>
      <c r="J7" s="34"/>
      <c r="K7" s="17">
        <f>SUM(J8:J12)</f>
        <v>0</v>
      </c>
      <c r="L7" s="30"/>
      <c r="M7" s="33"/>
      <c r="N7" s="34"/>
      <c r="O7" s="18">
        <f>SUM(N8:N12)</f>
        <v>0</v>
      </c>
    </row>
    <row r="8" spans="1:15" x14ac:dyDescent="0.25">
      <c r="A8" s="20" t="s">
        <v>18</v>
      </c>
      <c r="B8" s="21" t="s">
        <v>19</v>
      </c>
      <c r="C8" s="22" t="s">
        <v>20</v>
      </c>
      <c r="D8" s="23">
        <v>243.2</v>
      </c>
      <c r="E8" s="24"/>
      <c r="F8" s="24">
        <f t="shared" si="0"/>
        <v>0</v>
      </c>
      <c r="G8" s="187"/>
      <c r="H8" s="23">
        <v>48</v>
      </c>
      <c r="I8" s="24"/>
      <c r="J8" s="24">
        <f>I8*H8</f>
        <v>0</v>
      </c>
      <c r="K8" s="188"/>
      <c r="L8" s="23">
        <v>0</v>
      </c>
      <c r="M8" s="24"/>
      <c r="N8" s="24">
        <f>M8*L8</f>
        <v>0</v>
      </c>
      <c r="O8" s="189"/>
    </row>
    <row r="9" spans="1:15" x14ac:dyDescent="0.25">
      <c r="A9" s="20" t="s">
        <v>21</v>
      </c>
      <c r="B9" s="21" t="s">
        <v>22</v>
      </c>
      <c r="C9" s="22" t="s">
        <v>20</v>
      </c>
      <c r="D9" s="23">
        <v>0.24</v>
      </c>
      <c r="E9" s="24"/>
      <c r="F9" s="24">
        <f t="shared" si="0"/>
        <v>0</v>
      </c>
      <c r="G9" s="187"/>
      <c r="H9" s="23">
        <v>0</v>
      </c>
      <c r="I9" s="24"/>
      <c r="J9" s="24">
        <f>I9*H9</f>
        <v>0</v>
      </c>
      <c r="K9" s="188"/>
      <c r="L9" s="23">
        <v>0.12</v>
      </c>
      <c r="M9" s="24"/>
      <c r="N9" s="24">
        <f>M9*L9</f>
        <v>0</v>
      </c>
      <c r="O9" s="189"/>
    </row>
    <row r="10" spans="1:15" x14ac:dyDescent="0.25">
      <c r="A10" s="20" t="s">
        <v>23</v>
      </c>
      <c r="B10" s="21" t="s">
        <v>24</v>
      </c>
      <c r="C10" s="22" t="s">
        <v>20</v>
      </c>
      <c r="D10" s="23">
        <v>1.92</v>
      </c>
      <c r="E10" s="24"/>
      <c r="F10" s="24">
        <f t="shared" si="0"/>
        <v>0</v>
      </c>
      <c r="G10" s="187"/>
      <c r="H10" s="23">
        <v>0</v>
      </c>
      <c r="I10" s="24"/>
      <c r="J10" s="24">
        <f>I10*H10</f>
        <v>0</v>
      </c>
      <c r="K10" s="188"/>
      <c r="L10" s="23">
        <v>0</v>
      </c>
      <c r="M10" s="24"/>
      <c r="N10" s="24">
        <f>M10*L10</f>
        <v>0</v>
      </c>
      <c r="O10" s="189"/>
    </row>
    <row r="11" spans="1:15" x14ac:dyDescent="0.25">
      <c r="A11" s="20" t="s">
        <v>25</v>
      </c>
      <c r="B11" s="21" t="s">
        <v>26</v>
      </c>
      <c r="C11" s="22" t="s">
        <v>20</v>
      </c>
      <c r="D11" s="23">
        <v>0</v>
      </c>
      <c r="E11" s="24"/>
      <c r="F11" s="24">
        <f t="shared" si="0"/>
        <v>0</v>
      </c>
      <c r="G11" s="187"/>
      <c r="H11" s="23">
        <v>0</v>
      </c>
      <c r="I11" s="24"/>
      <c r="J11" s="24">
        <f>I11*H11</f>
        <v>0</v>
      </c>
      <c r="K11" s="188"/>
      <c r="L11" s="23">
        <v>0.96</v>
      </c>
      <c r="M11" s="24"/>
      <c r="N11" s="24">
        <f>M11*L11</f>
        <v>0</v>
      </c>
      <c r="O11" s="189"/>
    </row>
    <row r="12" spans="1:15" ht="15.75" thickBot="1" x14ac:dyDescent="0.3">
      <c r="A12" s="25" t="s">
        <v>27</v>
      </c>
      <c r="B12" s="26" t="s">
        <v>28</v>
      </c>
      <c r="C12" s="27" t="s">
        <v>20</v>
      </c>
      <c r="D12" s="28">
        <v>243.2</v>
      </c>
      <c r="E12" s="24"/>
      <c r="F12" s="24">
        <f t="shared" si="0"/>
        <v>0</v>
      </c>
      <c r="G12" s="187"/>
      <c r="H12" s="28">
        <v>48</v>
      </c>
      <c r="I12" s="24"/>
      <c r="J12" s="24">
        <f>I12*H12</f>
        <v>0</v>
      </c>
      <c r="K12" s="188"/>
      <c r="L12" s="28">
        <v>0</v>
      </c>
      <c r="M12" s="29"/>
      <c r="N12" s="24">
        <f>M12*L12</f>
        <v>0</v>
      </c>
      <c r="O12" s="189"/>
    </row>
    <row r="13" spans="1:15" s="19" customFormat="1" x14ac:dyDescent="0.25">
      <c r="A13" s="30">
        <v>3</v>
      </c>
      <c r="B13" s="31" t="s">
        <v>29</v>
      </c>
      <c r="C13" s="32"/>
      <c r="D13" s="30"/>
      <c r="E13" s="33"/>
      <c r="F13" s="34"/>
      <c r="G13" s="16">
        <f>SUM(F14:F21)</f>
        <v>0</v>
      </c>
      <c r="H13" s="30"/>
      <c r="I13" s="33"/>
      <c r="J13" s="34"/>
      <c r="K13" s="17">
        <f>SUM(J14:J21)</f>
        <v>0</v>
      </c>
      <c r="L13" s="30"/>
      <c r="M13" s="33"/>
      <c r="N13" s="34"/>
      <c r="O13" s="18">
        <f>SUM(N14:N21)</f>
        <v>0</v>
      </c>
    </row>
    <row r="14" spans="1:15" x14ac:dyDescent="0.25">
      <c r="A14" s="20" t="s">
        <v>30</v>
      </c>
      <c r="B14" s="21" t="s">
        <v>31</v>
      </c>
      <c r="C14" s="22" t="s">
        <v>15</v>
      </c>
      <c r="D14" s="23">
        <v>608</v>
      </c>
      <c r="E14" s="24"/>
      <c r="F14" s="24">
        <f t="shared" ref="F14:F20" si="1">E14*D14</f>
        <v>0</v>
      </c>
      <c r="G14" s="187"/>
      <c r="H14" s="23">
        <v>0</v>
      </c>
      <c r="I14" s="24"/>
      <c r="J14" s="24">
        <f t="shared" ref="J14:J21" si="2">I14*H14</f>
        <v>0</v>
      </c>
      <c r="K14" s="188"/>
      <c r="L14" s="23">
        <v>0</v>
      </c>
      <c r="M14" s="24"/>
      <c r="N14" s="24">
        <f t="shared" ref="N14:N21" si="3">M14*L14</f>
        <v>0</v>
      </c>
      <c r="O14" s="189"/>
    </row>
    <row r="15" spans="1:15" x14ac:dyDescent="0.25">
      <c r="A15" s="20" t="s">
        <v>32</v>
      </c>
      <c r="B15" s="21" t="s">
        <v>33</v>
      </c>
      <c r="C15" s="22" t="s">
        <v>2</v>
      </c>
      <c r="D15" s="23">
        <v>43</v>
      </c>
      <c r="E15" s="24"/>
      <c r="F15" s="24">
        <f t="shared" si="1"/>
        <v>0</v>
      </c>
      <c r="G15" s="187"/>
      <c r="H15" s="23">
        <v>0</v>
      </c>
      <c r="I15" s="24"/>
      <c r="J15" s="24">
        <f t="shared" si="2"/>
        <v>0</v>
      </c>
      <c r="K15" s="188"/>
      <c r="L15" s="23">
        <v>0</v>
      </c>
      <c r="M15" s="24"/>
      <c r="N15" s="24">
        <f t="shared" si="3"/>
        <v>0</v>
      </c>
      <c r="O15" s="189"/>
    </row>
    <row r="16" spans="1:15" x14ac:dyDescent="0.25">
      <c r="A16" s="20" t="s">
        <v>34</v>
      </c>
      <c r="B16" s="21" t="s">
        <v>35</v>
      </c>
      <c r="C16" s="22" t="s">
        <v>20</v>
      </c>
      <c r="D16" s="23">
        <v>60.8</v>
      </c>
      <c r="E16" s="24"/>
      <c r="F16" s="24">
        <f t="shared" si="1"/>
        <v>0</v>
      </c>
      <c r="G16" s="187"/>
      <c r="H16" s="23">
        <v>0</v>
      </c>
      <c r="I16" s="24"/>
      <c r="J16" s="24">
        <f t="shared" si="2"/>
        <v>0</v>
      </c>
      <c r="K16" s="188"/>
      <c r="L16" s="23">
        <v>0</v>
      </c>
      <c r="M16" s="24"/>
      <c r="N16" s="24">
        <f t="shared" si="3"/>
        <v>0</v>
      </c>
      <c r="O16" s="189"/>
    </row>
    <row r="17" spans="1:15" x14ac:dyDescent="0.25">
      <c r="A17" s="20" t="s">
        <v>36</v>
      </c>
      <c r="B17" s="21" t="s">
        <v>37</v>
      </c>
      <c r="C17" s="22" t="s">
        <v>2</v>
      </c>
      <c r="D17" s="23">
        <v>0</v>
      </c>
      <c r="E17" s="24"/>
      <c r="F17" s="24">
        <f t="shared" si="1"/>
        <v>0</v>
      </c>
      <c r="G17" s="187"/>
      <c r="H17" s="23">
        <v>17</v>
      </c>
      <c r="I17" s="24"/>
      <c r="J17" s="24">
        <f>I17*H17</f>
        <v>0</v>
      </c>
      <c r="K17" s="188"/>
      <c r="L17" s="23">
        <v>0</v>
      </c>
      <c r="M17" s="24"/>
      <c r="N17" s="24">
        <f t="shared" si="3"/>
        <v>0</v>
      </c>
      <c r="O17" s="189"/>
    </row>
    <row r="18" spans="1:15" x14ac:dyDescent="0.25">
      <c r="A18" s="20" t="s">
        <v>38</v>
      </c>
      <c r="B18" s="21" t="s">
        <v>39</v>
      </c>
      <c r="C18" s="22" t="s">
        <v>20</v>
      </c>
      <c r="D18" s="23">
        <v>0</v>
      </c>
      <c r="E18" s="24"/>
      <c r="F18" s="24">
        <f t="shared" si="1"/>
        <v>0</v>
      </c>
      <c r="G18" s="187"/>
      <c r="H18" s="23">
        <v>12</v>
      </c>
      <c r="I18" s="24"/>
      <c r="J18" s="24">
        <f>I18*H18</f>
        <v>0</v>
      </c>
      <c r="K18" s="188"/>
      <c r="L18" s="23">
        <v>0</v>
      </c>
      <c r="M18" s="24"/>
      <c r="N18" s="24">
        <f t="shared" si="3"/>
        <v>0</v>
      </c>
      <c r="O18" s="189"/>
    </row>
    <row r="19" spans="1:15" x14ac:dyDescent="0.25">
      <c r="A19" s="20" t="s">
        <v>40</v>
      </c>
      <c r="B19" s="21" t="s">
        <v>41</v>
      </c>
      <c r="C19" s="22" t="s">
        <v>20</v>
      </c>
      <c r="D19" s="23">
        <v>0.24</v>
      </c>
      <c r="E19" s="24"/>
      <c r="F19" s="24">
        <f t="shared" si="1"/>
        <v>0</v>
      </c>
      <c r="G19" s="187"/>
      <c r="H19" s="23">
        <v>0</v>
      </c>
      <c r="I19" s="24"/>
      <c r="J19" s="24">
        <f t="shared" si="2"/>
        <v>0</v>
      </c>
      <c r="K19" s="188"/>
      <c r="L19" s="23">
        <v>0</v>
      </c>
      <c r="M19" s="24"/>
      <c r="N19" s="24">
        <f t="shared" si="3"/>
        <v>0</v>
      </c>
      <c r="O19" s="189"/>
    </row>
    <row r="20" spans="1:15" x14ac:dyDescent="0.25">
      <c r="A20" s="20" t="s">
        <v>42</v>
      </c>
      <c r="B20" s="21" t="s">
        <v>43</v>
      </c>
      <c r="C20" s="22" t="s">
        <v>20</v>
      </c>
      <c r="D20" s="23">
        <v>1.92</v>
      </c>
      <c r="E20" s="24"/>
      <c r="F20" s="24">
        <f t="shared" si="1"/>
        <v>0</v>
      </c>
      <c r="G20" s="187"/>
      <c r="H20" s="23">
        <v>0</v>
      </c>
      <c r="I20" s="24"/>
      <c r="J20" s="24">
        <f t="shared" si="2"/>
        <v>0</v>
      </c>
      <c r="K20" s="188"/>
      <c r="L20" s="23">
        <v>0</v>
      </c>
      <c r="M20" s="24"/>
      <c r="N20" s="24">
        <f t="shared" si="3"/>
        <v>0</v>
      </c>
      <c r="O20" s="189"/>
    </row>
    <row r="21" spans="1:15" ht="15.75" thickBot="1" x14ac:dyDescent="0.3">
      <c r="A21" s="20" t="s">
        <v>44</v>
      </c>
      <c r="B21" s="26" t="s">
        <v>45</v>
      </c>
      <c r="C21" s="27" t="s">
        <v>20</v>
      </c>
      <c r="D21" s="28">
        <v>0</v>
      </c>
      <c r="E21" s="29"/>
      <c r="F21" s="24">
        <f t="shared" si="0"/>
        <v>0</v>
      </c>
      <c r="G21" s="187"/>
      <c r="H21" s="28">
        <v>0</v>
      </c>
      <c r="I21" s="29"/>
      <c r="J21" s="24">
        <f t="shared" si="2"/>
        <v>0</v>
      </c>
      <c r="K21" s="188"/>
      <c r="L21" s="28">
        <v>2.5</v>
      </c>
      <c r="M21" s="29"/>
      <c r="N21" s="24">
        <f t="shared" si="3"/>
        <v>0</v>
      </c>
      <c r="O21" s="189"/>
    </row>
    <row r="22" spans="1:15" s="19" customFormat="1" x14ac:dyDescent="0.25">
      <c r="A22" s="30">
        <v>4</v>
      </c>
      <c r="B22" s="31" t="s">
        <v>46</v>
      </c>
      <c r="C22" s="32"/>
      <c r="D22" s="30"/>
      <c r="E22" s="33"/>
      <c r="F22" s="34"/>
      <c r="G22" s="16">
        <f>SUM(F23:F27)</f>
        <v>0</v>
      </c>
      <c r="H22" s="30"/>
      <c r="I22" s="33"/>
      <c r="J22" s="34"/>
      <c r="K22" s="17">
        <f>SUM(J23:J27)</f>
        <v>0</v>
      </c>
      <c r="L22" s="30"/>
      <c r="M22" s="33"/>
      <c r="N22" s="34"/>
      <c r="O22" s="18">
        <f>SUM(N27)</f>
        <v>0</v>
      </c>
    </row>
    <row r="23" spans="1:15" x14ac:dyDescent="0.25">
      <c r="A23" s="20" t="s">
        <v>47</v>
      </c>
      <c r="B23" s="21" t="s">
        <v>48</v>
      </c>
      <c r="C23" s="22" t="s">
        <v>15</v>
      </c>
      <c r="D23" s="23">
        <v>608</v>
      </c>
      <c r="E23" s="24"/>
      <c r="F23" s="24">
        <f t="shared" si="0"/>
        <v>0</v>
      </c>
      <c r="G23" s="35"/>
      <c r="H23" s="23">
        <v>0</v>
      </c>
      <c r="I23" s="24"/>
      <c r="J23" s="24">
        <f t="shared" ref="J23:J27" si="4">I23*H23</f>
        <v>0</v>
      </c>
      <c r="K23" s="36"/>
      <c r="L23" s="23">
        <v>0</v>
      </c>
      <c r="M23" s="24"/>
      <c r="N23" s="24">
        <f t="shared" ref="N23:N26" si="5">M23*L23</f>
        <v>0</v>
      </c>
      <c r="O23" s="37"/>
    </row>
    <row r="24" spans="1:15" x14ac:dyDescent="0.25">
      <c r="A24" s="20" t="s">
        <v>49</v>
      </c>
      <c r="B24" s="21" t="s">
        <v>50</v>
      </c>
      <c r="C24" s="22" t="s">
        <v>51</v>
      </c>
      <c r="D24" s="23">
        <v>229</v>
      </c>
      <c r="E24" s="24"/>
      <c r="F24" s="24">
        <f t="shared" si="0"/>
        <v>0</v>
      </c>
      <c r="G24" s="35"/>
      <c r="H24" s="23">
        <v>0</v>
      </c>
      <c r="I24" s="24"/>
      <c r="J24" s="24">
        <f t="shared" si="4"/>
        <v>0</v>
      </c>
      <c r="K24" s="36"/>
      <c r="L24" s="23">
        <v>0</v>
      </c>
      <c r="M24" s="24"/>
      <c r="N24" s="24">
        <f t="shared" si="5"/>
        <v>0</v>
      </c>
      <c r="O24" s="37"/>
    </row>
    <row r="25" spans="1:15" x14ac:dyDescent="0.25">
      <c r="A25" s="28" t="s">
        <v>52</v>
      </c>
      <c r="B25" s="26" t="s">
        <v>53</v>
      </c>
      <c r="C25" s="27" t="s">
        <v>12</v>
      </c>
      <c r="D25" s="28">
        <v>1</v>
      </c>
      <c r="E25" s="29"/>
      <c r="F25" s="29">
        <f t="shared" si="0"/>
        <v>0</v>
      </c>
      <c r="G25" s="35"/>
      <c r="H25" s="28">
        <v>0</v>
      </c>
      <c r="I25" s="29"/>
      <c r="J25" s="29">
        <f t="shared" si="4"/>
        <v>0</v>
      </c>
      <c r="K25" s="36"/>
      <c r="L25" s="28">
        <v>0</v>
      </c>
      <c r="M25" s="29"/>
      <c r="N25" s="29">
        <f t="shared" si="5"/>
        <v>0</v>
      </c>
      <c r="O25" s="37"/>
    </row>
    <row r="26" spans="1:15" x14ac:dyDescent="0.25">
      <c r="A26" s="23" t="s">
        <v>54</v>
      </c>
      <c r="B26" s="26" t="s">
        <v>55</v>
      </c>
      <c r="C26" s="27" t="s">
        <v>15</v>
      </c>
      <c r="D26" s="28">
        <v>120</v>
      </c>
      <c r="E26" s="29"/>
      <c r="F26" s="29">
        <f t="shared" si="0"/>
        <v>0</v>
      </c>
      <c r="G26" s="35"/>
      <c r="H26" s="28">
        <v>120</v>
      </c>
      <c r="I26" s="29"/>
      <c r="J26" s="29">
        <f t="shared" si="4"/>
        <v>0</v>
      </c>
      <c r="K26" s="36"/>
      <c r="L26" s="28">
        <v>0</v>
      </c>
      <c r="M26" s="29"/>
      <c r="N26" s="29">
        <f t="shared" si="5"/>
        <v>0</v>
      </c>
      <c r="O26" s="37"/>
    </row>
    <row r="27" spans="1:15" ht="15.75" thickBot="1" x14ac:dyDescent="0.3">
      <c r="A27" s="20" t="s">
        <v>56</v>
      </c>
      <c r="B27" s="26" t="s">
        <v>57</v>
      </c>
      <c r="C27" s="27" t="s">
        <v>20</v>
      </c>
      <c r="D27" s="28">
        <v>0</v>
      </c>
      <c r="E27" s="29"/>
      <c r="F27" s="29">
        <f t="shared" si="0"/>
        <v>0</v>
      </c>
      <c r="G27" s="35"/>
      <c r="H27" s="28">
        <v>0</v>
      </c>
      <c r="I27" s="29"/>
      <c r="J27" s="29">
        <f t="shared" si="4"/>
        <v>0</v>
      </c>
      <c r="K27" s="36"/>
      <c r="L27" s="28">
        <v>7</v>
      </c>
      <c r="M27" s="24"/>
      <c r="N27" s="24">
        <f>M27*L27</f>
        <v>0</v>
      </c>
      <c r="O27" s="37"/>
    </row>
    <row r="28" spans="1:15" s="19" customFormat="1" x14ac:dyDescent="0.25">
      <c r="A28" s="30">
        <v>5</v>
      </c>
      <c r="B28" s="31" t="s">
        <v>58</v>
      </c>
      <c r="C28" s="32"/>
      <c r="D28" s="30"/>
      <c r="E28" s="33"/>
      <c r="F28" s="38"/>
      <c r="G28" s="39">
        <f>SUM(F29:F29)</f>
        <v>0</v>
      </c>
      <c r="H28" s="30"/>
      <c r="I28" s="33"/>
      <c r="J28" s="38"/>
      <c r="K28" s="40">
        <f>SUM(J29)</f>
        <v>0</v>
      </c>
      <c r="L28" s="30"/>
      <c r="M28" s="33"/>
      <c r="N28" s="38"/>
      <c r="O28" s="18">
        <f>SUM(N29)</f>
        <v>0</v>
      </c>
    </row>
    <row r="29" spans="1:15" ht="15.75" thickBot="1" x14ac:dyDescent="0.3">
      <c r="A29" s="23" t="s">
        <v>59</v>
      </c>
      <c r="B29" s="21" t="s">
        <v>60</v>
      </c>
      <c r="C29" s="22" t="s">
        <v>51</v>
      </c>
      <c r="D29" s="23">
        <v>102</v>
      </c>
      <c r="E29" s="24"/>
      <c r="F29" s="24">
        <f>E29*D29</f>
        <v>0</v>
      </c>
      <c r="G29" s="41"/>
      <c r="H29" s="42">
        <v>0</v>
      </c>
      <c r="I29" s="43"/>
      <c r="J29" s="44">
        <f>I29*H29</f>
        <v>0</v>
      </c>
      <c r="K29" s="45"/>
      <c r="L29" s="42">
        <v>0</v>
      </c>
      <c r="M29" s="43"/>
      <c r="N29" s="44">
        <f>M29*L29</f>
        <v>0</v>
      </c>
      <c r="O29" s="37"/>
    </row>
    <row r="30" spans="1:15" s="19" customFormat="1" x14ac:dyDescent="0.25">
      <c r="A30" s="30">
        <v>6</v>
      </c>
      <c r="B30" s="31" t="s">
        <v>61</v>
      </c>
      <c r="C30" s="32"/>
      <c r="D30" s="30"/>
      <c r="E30" s="33"/>
      <c r="F30" s="34"/>
      <c r="G30" s="16">
        <f>SUM(F31:F35)</f>
        <v>0</v>
      </c>
      <c r="H30" s="30"/>
      <c r="I30" s="33"/>
      <c r="J30" s="34"/>
      <c r="K30" s="17">
        <f>SUM(J31:J35)</f>
        <v>0</v>
      </c>
      <c r="L30" s="30"/>
      <c r="M30" s="33"/>
      <c r="N30" s="34"/>
      <c r="O30" s="18">
        <f>SUM(N31:N35)</f>
        <v>0</v>
      </c>
    </row>
    <row r="31" spans="1:15" x14ac:dyDescent="0.25">
      <c r="A31" s="23" t="s">
        <v>62</v>
      </c>
      <c r="B31" s="21" t="s">
        <v>63</v>
      </c>
      <c r="C31" s="22" t="s">
        <v>64</v>
      </c>
      <c r="D31" s="23">
        <v>4</v>
      </c>
      <c r="E31" s="29"/>
      <c r="F31" s="29">
        <f t="shared" ref="F31:F34" si="6">E31*D31</f>
        <v>0</v>
      </c>
      <c r="G31" s="187"/>
      <c r="H31" s="23">
        <v>0</v>
      </c>
      <c r="I31" s="24"/>
      <c r="J31" s="24">
        <f>I31*H31</f>
        <v>0</v>
      </c>
      <c r="K31" s="188"/>
      <c r="L31" s="23">
        <v>2</v>
      </c>
      <c r="M31" s="24"/>
      <c r="N31" s="24">
        <f>M31*L31</f>
        <v>0</v>
      </c>
      <c r="O31" s="189"/>
    </row>
    <row r="32" spans="1:15" x14ac:dyDescent="0.25">
      <c r="A32" s="23" t="s">
        <v>65</v>
      </c>
      <c r="B32" s="21" t="s">
        <v>66</v>
      </c>
      <c r="C32" s="22" t="s">
        <v>64</v>
      </c>
      <c r="D32" s="23">
        <v>16</v>
      </c>
      <c r="E32" s="29"/>
      <c r="F32" s="29">
        <f t="shared" si="6"/>
        <v>0</v>
      </c>
      <c r="G32" s="187"/>
      <c r="H32" s="23">
        <v>0</v>
      </c>
      <c r="I32" s="24"/>
      <c r="J32" s="24">
        <f>I32*H32</f>
        <v>0</v>
      </c>
      <c r="K32" s="188"/>
      <c r="L32" s="23">
        <v>4</v>
      </c>
      <c r="M32" s="24"/>
      <c r="N32" s="24">
        <f>M32*L32</f>
        <v>0</v>
      </c>
      <c r="O32" s="189"/>
    </row>
    <row r="33" spans="1:15" x14ac:dyDescent="0.25">
      <c r="A33" s="23" t="s">
        <v>67</v>
      </c>
      <c r="B33" s="21" t="s">
        <v>68</v>
      </c>
      <c r="C33" s="22" t="s">
        <v>12</v>
      </c>
      <c r="D33" s="23">
        <v>1</v>
      </c>
      <c r="E33" s="29"/>
      <c r="F33" s="29">
        <f t="shared" si="6"/>
        <v>0</v>
      </c>
      <c r="G33" s="187"/>
      <c r="H33" s="23">
        <v>0</v>
      </c>
      <c r="I33" s="24"/>
      <c r="J33" s="24">
        <f>I33*H33</f>
        <v>0</v>
      </c>
      <c r="K33" s="188"/>
      <c r="L33" s="23">
        <v>1</v>
      </c>
      <c r="M33" s="24"/>
      <c r="N33" s="24">
        <f>M33*L33</f>
        <v>0</v>
      </c>
      <c r="O33" s="189"/>
    </row>
    <row r="34" spans="1:15" x14ac:dyDescent="0.25">
      <c r="A34" s="23" t="s">
        <v>69</v>
      </c>
      <c r="B34" s="21" t="s">
        <v>70</v>
      </c>
      <c r="C34" s="22" t="s">
        <v>12</v>
      </c>
      <c r="D34" s="23">
        <v>1</v>
      </c>
      <c r="E34" s="29"/>
      <c r="F34" s="29">
        <f t="shared" si="6"/>
        <v>0</v>
      </c>
      <c r="G34" s="187"/>
      <c r="H34" s="23">
        <v>0</v>
      </c>
      <c r="I34" s="24"/>
      <c r="J34" s="24">
        <f>I34*H34</f>
        <v>0</v>
      </c>
      <c r="K34" s="188"/>
      <c r="L34" s="23">
        <v>1</v>
      </c>
      <c r="M34" s="24"/>
      <c r="N34" s="24">
        <f>M34*L34</f>
        <v>0</v>
      </c>
      <c r="O34" s="189"/>
    </row>
    <row r="35" spans="1:15" ht="15.75" thickBot="1" x14ac:dyDescent="0.3">
      <c r="A35" s="28" t="s">
        <v>69</v>
      </c>
      <c r="B35" s="26" t="s">
        <v>71</v>
      </c>
      <c r="C35" s="27" t="s">
        <v>12</v>
      </c>
      <c r="D35" s="28">
        <v>1</v>
      </c>
      <c r="E35" s="24"/>
      <c r="F35" s="24">
        <f>E35*D35</f>
        <v>0</v>
      </c>
      <c r="G35" s="187"/>
      <c r="H35" s="28">
        <v>0</v>
      </c>
      <c r="I35" s="29"/>
      <c r="J35" s="24">
        <f>I35*H35</f>
        <v>0</v>
      </c>
      <c r="K35" s="188"/>
      <c r="L35" s="28">
        <v>1</v>
      </c>
      <c r="M35" s="29"/>
      <c r="N35" s="24">
        <f>M35*L35</f>
        <v>0</v>
      </c>
      <c r="O35" s="189"/>
    </row>
    <row r="36" spans="1:15" s="19" customFormat="1" x14ac:dyDescent="0.25">
      <c r="A36" s="30">
        <v>7</v>
      </c>
      <c r="B36" s="31" t="s">
        <v>72</v>
      </c>
      <c r="C36" s="32"/>
      <c r="D36" s="30"/>
      <c r="E36" s="33"/>
      <c r="F36" s="34"/>
      <c r="G36" s="16">
        <f>SUM(F37)</f>
        <v>0</v>
      </c>
      <c r="H36" s="30"/>
      <c r="I36" s="33"/>
      <c r="J36" s="34"/>
      <c r="K36" s="17">
        <f>SUM(J37:J44)</f>
        <v>0</v>
      </c>
      <c r="L36" s="30"/>
      <c r="M36" s="33"/>
      <c r="N36" s="34"/>
      <c r="O36" s="18"/>
    </row>
    <row r="37" spans="1:15" x14ac:dyDescent="0.25">
      <c r="A37" s="23" t="s">
        <v>73</v>
      </c>
      <c r="B37" s="21" t="s">
        <v>74</v>
      </c>
      <c r="C37" s="22" t="s">
        <v>64</v>
      </c>
      <c r="D37" s="23">
        <v>1</v>
      </c>
      <c r="E37" s="24"/>
      <c r="F37" s="24">
        <f>E37*D37</f>
        <v>0</v>
      </c>
      <c r="G37" s="187"/>
      <c r="H37" s="23">
        <v>0</v>
      </c>
      <c r="I37" s="24"/>
      <c r="J37" s="24">
        <f t="shared" ref="J37:J44" si="7">I37*H37</f>
        <v>0</v>
      </c>
      <c r="K37" s="188"/>
      <c r="L37" s="23">
        <v>0</v>
      </c>
      <c r="M37" s="24"/>
      <c r="N37" s="24">
        <f t="shared" ref="N37:N43" si="8">M37*L37</f>
        <v>0</v>
      </c>
      <c r="O37" s="189"/>
    </row>
    <row r="38" spans="1:15" x14ac:dyDescent="0.25">
      <c r="A38" s="28" t="s">
        <v>75</v>
      </c>
      <c r="B38" s="26" t="s">
        <v>76</v>
      </c>
      <c r="C38" s="27" t="s">
        <v>64</v>
      </c>
      <c r="D38" s="28">
        <v>0</v>
      </c>
      <c r="E38" s="29"/>
      <c r="F38" s="24">
        <f t="shared" si="0"/>
        <v>0</v>
      </c>
      <c r="G38" s="187"/>
      <c r="H38" s="28">
        <v>0</v>
      </c>
      <c r="I38" s="29"/>
      <c r="J38" s="24">
        <f t="shared" si="7"/>
        <v>0</v>
      </c>
      <c r="K38" s="188"/>
      <c r="L38" s="28">
        <v>1</v>
      </c>
      <c r="M38" s="24"/>
      <c r="N38" s="24">
        <f t="shared" si="8"/>
        <v>0</v>
      </c>
      <c r="O38" s="189"/>
    </row>
    <row r="39" spans="1:15" x14ac:dyDescent="0.25">
      <c r="A39" s="23" t="s">
        <v>77</v>
      </c>
      <c r="B39" s="26" t="s">
        <v>78</v>
      </c>
      <c r="C39" s="27" t="s">
        <v>64</v>
      </c>
      <c r="D39" s="28">
        <v>0</v>
      </c>
      <c r="E39" s="29"/>
      <c r="F39" s="24">
        <f t="shared" si="0"/>
        <v>0</v>
      </c>
      <c r="G39" s="187"/>
      <c r="H39" s="28">
        <v>0</v>
      </c>
      <c r="I39" s="29"/>
      <c r="J39" s="24">
        <f t="shared" si="7"/>
        <v>0</v>
      </c>
      <c r="K39" s="188"/>
      <c r="L39" s="28">
        <v>1</v>
      </c>
      <c r="M39" s="24"/>
      <c r="N39" s="24">
        <f t="shared" si="8"/>
        <v>0</v>
      </c>
      <c r="O39" s="189"/>
    </row>
    <row r="40" spans="1:15" x14ac:dyDescent="0.25">
      <c r="A40" s="28" t="s">
        <v>79</v>
      </c>
      <c r="B40" s="26" t="s">
        <v>80</v>
      </c>
      <c r="C40" s="27" t="s">
        <v>64</v>
      </c>
      <c r="D40" s="28">
        <v>0</v>
      </c>
      <c r="E40" s="29"/>
      <c r="F40" s="24">
        <f t="shared" si="0"/>
        <v>0</v>
      </c>
      <c r="G40" s="187"/>
      <c r="H40" s="28">
        <v>0</v>
      </c>
      <c r="I40" s="29"/>
      <c r="J40" s="24">
        <f t="shared" si="7"/>
        <v>0</v>
      </c>
      <c r="K40" s="188"/>
      <c r="L40" s="28">
        <v>1</v>
      </c>
      <c r="M40" s="24"/>
      <c r="N40" s="24">
        <f t="shared" si="8"/>
        <v>0</v>
      </c>
      <c r="O40" s="189"/>
    </row>
    <row r="41" spans="1:15" x14ac:dyDescent="0.25">
      <c r="A41" s="23" t="s">
        <v>81</v>
      </c>
      <c r="B41" s="26" t="s">
        <v>82</v>
      </c>
      <c r="C41" s="27" t="s">
        <v>64</v>
      </c>
      <c r="D41" s="28">
        <v>0</v>
      </c>
      <c r="E41" s="29"/>
      <c r="F41" s="24">
        <f t="shared" si="0"/>
        <v>0</v>
      </c>
      <c r="G41" s="187"/>
      <c r="H41" s="28">
        <v>0</v>
      </c>
      <c r="I41" s="29"/>
      <c r="J41" s="24">
        <f t="shared" si="7"/>
        <v>0</v>
      </c>
      <c r="K41" s="188"/>
      <c r="L41" s="28">
        <v>1</v>
      </c>
      <c r="M41" s="24"/>
      <c r="N41" s="24">
        <f t="shared" si="8"/>
        <v>0</v>
      </c>
      <c r="O41" s="189"/>
    </row>
    <row r="42" spans="1:15" x14ac:dyDescent="0.25">
      <c r="A42" s="28" t="s">
        <v>83</v>
      </c>
      <c r="B42" s="26" t="s">
        <v>84</v>
      </c>
      <c r="C42" s="27" t="s">
        <v>64</v>
      </c>
      <c r="D42" s="28">
        <v>0</v>
      </c>
      <c r="E42" s="29"/>
      <c r="F42" s="24">
        <f t="shared" si="0"/>
        <v>0</v>
      </c>
      <c r="G42" s="187"/>
      <c r="H42" s="28">
        <v>0</v>
      </c>
      <c r="I42" s="29"/>
      <c r="J42" s="24">
        <f t="shared" si="7"/>
        <v>0</v>
      </c>
      <c r="K42" s="188"/>
      <c r="L42" s="28">
        <v>1</v>
      </c>
      <c r="M42" s="24"/>
      <c r="N42" s="24">
        <f t="shared" si="8"/>
        <v>0</v>
      </c>
      <c r="O42" s="189"/>
    </row>
    <row r="43" spans="1:15" x14ac:dyDescent="0.25">
      <c r="A43" s="23" t="s">
        <v>85</v>
      </c>
      <c r="B43" s="26" t="s">
        <v>86</v>
      </c>
      <c r="C43" s="27" t="s">
        <v>64</v>
      </c>
      <c r="D43" s="28">
        <v>0</v>
      </c>
      <c r="E43" s="29"/>
      <c r="F43" s="24">
        <f t="shared" si="0"/>
        <v>0</v>
      </c>
      <c r="G43" s="187"/>
      <c r="H43" s="28">
        <v>0</v>
      </c>
      <c r="I43" s="29"/>
      <c r="J43" s="24">
        <f t="shared" si="7"/>
        <v>0</v>
      </c>
      <c r="K43" s="188"/>
      <c r="L43" s="28">
        <v>1</v>
      </c>
      <c r="M43" s="24"/>
      <c r="N43" s="24">
        <f t="shared" si="8"/>
        <v>0</v>
      </c>
      <c r="O43" s="189"/>
    </row>
    <row r="44" spans="1:15" ht="15.75" thickBot="1" x14ac:dyDescent="0.3">
      <c r="A44" s="28" t="s">
        <v>87</v>
      </c>
      <c r="B44" s="26" t="s">
        <v>88</v>
      </c>
      <c r="C44" s="27" t="s">
        <v>64</v>
      </c>
      <c r="D44" s="28">
        <v>0</v>
      </c>
      <c r="E44" s="29"/>
      <c r="F44" s="24">
        <f t="shared" si="0"/>
        <v>0</v>
      </c>
      <c r="G44" s="187"/>
      <c r="H44" s="28">
        <v>0</v>
      </c>
      <c r="I44" s="29"/>
      <c r="J44" s="24">
        <f t="shared" si="7"/>
        <v>0</v>
      </c>
      <c r="K44" s="188"/>
      <c r="L44" s="28">
        <v>1</v>
      </c>
      <c r="M44" s="24"/>
      <c r="N44" s="24"/>
      <c r="O44" s="189"/>
    </row>
    <row r="45" spans="1:15" s="19" customFormat="1" x14ac:dyDescent="0.25">
      <c r="A45" s="30">
        <v>8</v>
      </c>
      <c r="B45" s="31" t="s">
        <v>89</v>
      </c>
      <c r="C45" s="32"/>
      <c r="D45" s="30"/>
      <c r="E45" s="33"/>
      <c r="F45" s="34"/>
      <c r="G45" s="16">
        <f>+F46+F47</f>
        <v>0</v>
      </c>
      <c r="H45" s="30"/>
      <c r="I45" s="33"/>
      <c r="J45" s="34"/>
      <c r="K45" s="17">
        <f>SUM(J46:J47)</f>
        <v>0</v>
      </c>
      <c r="L45" s="30"/>
      <c r="M45" s="33"/>
      <c r="N45" s="34"/>
      <c r="O45" s="18">
        <f>SUM(N46:N47)</f>
        <v>0</v>
      </c>
    </row>
    <row r="46" spans="1:15" x14ac:dyDescent="0.25">
      <c r="A46" s="23" t="s">
        <v>90</v>
      </c>
      <c r="B46" s="21" t="s">
        <v>94</v>
      </c>
      <c r="C46" s="22" t="s">
        <v>64</v>
      </c>
      <c r="D46" s="23">
        <v>6</v>
      </c>
      <c r="E46" s="24"/>
      <c r="F46" s="24">
        <f t="shared" si="0"/>
        <v>0</v>
      </c>
      <c r="G46" s="187"/>
      <c r="H46" s="23">
        <v>0</v>
      </c>
      <c r="I46" s="24"/>
      <c r="J46" s="24">
        <f>I46*H46</f>
        <v>0</v>
      </c>
      <c r="K46" s="188"/>
      <c r="L46" s="23">
        <v>0</v>
      </c>
      <c r="M46" s="24"/>
      <c r="N46" s="46">
        <f>M46*L46</f>
        <v>0</v>
      </c>
      <c r="O46" s="199"/>
    </row>
    <row r="47" spans="1:15" ht="15.75" thickBot="1" x14ac:dyDescent="0.3">
      <c r="A47" s="47" t="s">
        <v>91</v>
      </c>
      <c r="B47" s="48" t="s">
        <v>92</v>
      </c>
      <c r="C47" s="49" t="s">
        <v>12</v>
      </c>
      <c r="D47" s="47">
        <v>1</v>
      </c>
      <c r="E47" s="50"/>
      <c r="F47" s="50">
        <f t="shared" si="0"/>
        <v>0</v>
      </c>
      <c r="G47" s="197"/>
      <c r="H47" s="47">
        <v>0</v>
      </c>
      <c r="I47" s="50"/>
      <c r="J47" s="50">
        <f>I47*H47</f>
        <v>0</v>
      </c>
      <c r="K47" s="198"/>
      <c r="L47" s="47">
        <v>0</v>
      </c>
      <c r="M47" s="50"/>
      <c r="N47" s="51">
        <f>M47*L47</f>
        <v>0</v>
      </c>
      <c r="O47" s="200"/>
    </row>
    <row r="48" spans="1:15" ht="15.75" thickBot="1" x14ac:dyDescent="0.3">
      <c r="A48" s="1"/>
      <c r="C48" s="1"/>
      <c r="D48" s="1"/>
      <c r="G48" s="53">
        <f>SUM(G45,G36,G28,G30,G22,G13,G7,G4)</f>
        <v>0</v>
      </c>
      <c r="K48" s="54">
        <f>SUM(K45,K36,K30,K22,K13,K7,K4)</f>
        <v>0</v>
      </c>
      <c r="O48" s="55">
        <f>SUM(O45,O36,O30,O22,O13,O7,O4)</f>
        <v>0</v>
      </c>
    </row>
    <row r="49" spans="1:15" ht="15.75" thickBot="1" x14ac:dyDescent="0.3">
      <c r="A49" s="1"/>
      <c r="C49" s="1"/>
      <c r="D49" s="1"/>
    </row>
    <row r="50" spans="1:15" x14ac:dyDescent="0.25">
      <c r="A50" s="1"/>
      <c r="C50" s="1"/>
      <c r="D50" s="1"/>
      <c r="G50" s="190" t="s">
        <v>93</v>
      </c>
      <c r="H50" s="191"/>
      <c r="I50" s="191"/>
      <c r="J50" s="191"/>
      <c r="K50" s="191"/>
      <c r="L50" s="191"/>
      <c r="M50" s="192"/>
      <c r="N50" s="196">
        <f>+G48+K48+O48</f>
        <v>0</v>
      </c>
      <c r="O50" s="192"/>
    </row>
    <row r="51" spans="1:15" ht="15.75" thickBot="1" x14ac:dyDescent="0.3">
      <c r="A51" s="1"/>
      <c r="C51" s="1"/>
      <c r="D51" s="1"/>
      <c r="G51" s="193"/>
      <c r="H51" s="194"/>
      <c r="I51" s="194"/>
      <c r="J51" s="194"/>
      <c r="K51" s="194"/>
      <c r="L51" s="194"/>
      <c r="M51" s="195"/>
      <c r="N51" s="194"/>
      <c r="O51" s="195"/>
    </row>
    <row r="52" spans="1:15" x14ac:dyDescent="0.25">
      <c r="A52" s="1"/>
      <c r="C52" s="1"/>
      <c r="D52" s="1"/>
    </row>
    <row r="53" spans="1:15" x14ac:dyDescent="0.25">
      <c r="A53" s="1"/>
      <c r="C53" s="1"/>
      <c r="D53" s="1"/>
    </row>
    <row r="54" spans="1:15" x14ac:dyDescent="0.25">
      <c r="A54" s="1"/>
      <c r="C54" s="1"/>
      <c r="D54" s="1"/>
    </row>
    <row r="55" spans="1:15" x14ac:dyDescent="0.25">
      <c r="A55" s="1"/>
      <c r="C55" s="1"/>
      <c r="D55" s="1"/>
    </row>
  </sheetData>
  <mergeCells count="27">
    <mergeCell ref="A1:O1"/>
    <mergeCell ref="A2:A3"/>
    <mergeCell ref="B2:B3"/>
    <mergeCell ref="C2:C3"/>
    <mergeCell ref="D2:G2"/>
    <mergeCell ref="H2:K2"/>
    <mergeCell ref="L2:O2"/>
    <mergeCell ref="G5:G6"/>
    <mergeCell ref="K5:K6"/>
    <mergeCell ref="O5:O6"/>
    <mergeCell ref="G8:G12"/>
    <mergeCell ref="K8:K12"/>
    <mergeCell ref="O8:O12"/>
    <mergeCell ref="G14:G21"/>
    <mergeCell ref="K14:K21"/>
    <mergeCell ref="O14:O21"/>
    <mergeCell ref="G31:G35"/>
    <mergeCell ref="K31:K35"/>
    <mergeCell ref="O31:O35"/>
    <mergeCell ref="G50:M51"/>
    <mergeCell ref="N50:O51"/>
    <mergeCell ref="G37:G44"/>
    <mergeCell ref="K37:K44"/>
    <mergeCell ref="O37:O44"/>
    <mergeCell ref="G46:G47"/>
    <mergeCell ref="K46:K47"/>
    <mergeCell ref="O46:O47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5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COMPUTO Y PRESUPUESTO</vt:lpstr>
      <vt:lpstr>CRONOGRAMA</vt:lpstr>
      <vt:lpstr>RESUMEN Y GRAFICO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PUBLICAS</dc:creator>
  <cp:lastModifiedBy>User11</cp:lastModifiedBy>
  <cp:lastPrinted>2022-07-05T12:47:47Z</cp:lastPrinted>
  <dcterms:created xsi:type="dcterms:W3CDTF">2021-09-29T19:26:56Z</dcterms:created>
  <dcterms:modified xsi:type="dcterms:W3CDTF">2022-07-13T12:32:24Z</dcterms:modified>
</cp:coreProperties>
</file>